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0" yWindow="585" windowWidth="22800" windowHeight="12870"/>
  </bookViews>
  <sheets>
    <sheet name="Adviesaanvraag - Demande d'avis" sheetId="1" r:id="rId1"/>
    <sheet name="RAD (skeyes intern)" sheetId="2" r:id="rId2"/>
  </sheets>
  <calcPr calcId="145621"/>
</workbook>
</file>

<file path=xl/calcChain.xml><?xml version="1.0" encoding="utf-8"?>
<calcChain xmlns="http://schemas.openxmlformats.org/spreadsheetml/2006/main">
  <c r="G2" i="2" l="1"/>
  <c r="H2" i="2"/>
  <c r="AR4" i="1" l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3" i="1"/>
  <c r="AR2" i="1"/>
  <c r="AQ2" i="1"/>
  <c r="B18" i="1"/>
  <c r="B2" i="1" l="1"/>
  <c r="G3" i="2" l="1"/>
  <c r="H3" i="2" s="1"/>
  <c r="G4" i="2"/>
  <c r="H4" i="2" s="1"/>
  <c r="G5" i="2"/>
  <c r="H5" i="2" s="1"/>
  <c r="G6" i="2"/>
  <c r="H6" i="2" s="1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G50" i="2"/>
  <c r="H50" i="2" s="1"/>
  <c r="G51" i="2"/>
  <c r="H51" i="2" s="1"/>
  <c r="Z118" i="1" l="1"/>
  <c r="Z117" i="1"/>
  <c r="B9" i="1"/>
  <c r="B12" i="1"/>
  <c r="B4" i="1" l="1"/>
  <c r="L15" i="1"/>
  <c r="J23" i="1"/>
  <c r="K5" i="1"/>
  <c r="Z110" i="1"/>
  <c r="Z106" i="1"/>
  <c r="Z103" i="1"/>
  <c r="Z66" i="1" l="1"/>
  <c r="Z12" i="1"/>
  <c r="B27" i="1"/>
  <c r="Z113" i="1"/>
  <c r="Z112" i="1"/>
  <c r="Z31" i="1"/>
  <c r="Z33" i="1"/>
  <c r="Z38" i="1"/>
  <c r="Z37" i="1"/>
  <c r="Z36" i="1"/>
  <c r="Z35" i="1"/>
  <c r="Z34" i="1"/>
  <c r="Z32" i="1"/>
  <c r="B15" i="1"/>
  <c r="B14" i="1"/>
  <c r="Z111" i="1"/>
  <c r="Z95" i="1"/>
  <c r="Z92" i="1"/>
  <c r="Z89" i="1"/>
  <c r="Z86" i="1"/>
  <c r="Z85" i="1"/>
  <c r="Z84" i="1"/>
  <c r="Z65" i="1"/>
  <c r="Z64" i="1"/>
  <c r="Z46" i="1"/>
  <c r="Z42" i="1"/>
  <c r="Z28" i="1"/>
  <c r="R7" i="1"/>
  <c r="Z108" i="1"/>
  <c r="Z107" i="1"/>
  <c r="Z104" i="1"/>
  <c r="Z101" i="1"/>
  <c r="Z100" i="1"/>
  <c r="Z97" i="1"/>
  <c r="Z93" i="1"/>
  <c r="Z90" i="1"/>
  <c r="Z47" i="1"/>
  <c r="Z44" i="1"/>
  <c r="Z43" i="1"/>
  <c r="Z41" i="1"/>
  <c r="Z39" i="1"/>
  <c r="Z29" i="1"/>
  <c r="Z7" i="1"/>
  <c r="Z40" i="1"/>
  <c r="Z87" i="1" l="1"/>
  <c r="Z67" i="1" l="1"/>
  <c r="Z59" i="1"/>
  <c r="Z58" i="1"/>
  <c r="Z56" i="1"/>
  <c r="Z55" i="1"/>
  <c r="Z54" i="1"/>
  <c r="Z53" i="1"/>
  <c r="Z52" i="1"/>
  <c r="Q16" i="1" l="1"/>
  <c r="Q19" i="1"/>
  <c r="K18" i="1"/>
  <c r="K16" i="1"/>
  <c r="V21" i="1" l="1"/>
  <c r="V20" i="1"/>
  <c r="Z22" i="1"/>
  <c r="F19" i="1"/>
  <c r="F17" i="1"/>
  <c r="Z30" i="1"/>
  <c r="B3" i="2"/>
  <c r="C3" i="2"/>
  <c r="F3" i="2"/>
  <c r="B4" i="2"/>
  <c r="C4" i="2"/>
  <c r="F4" i="2"/>
  <c r="B5" i="2"/>
  <c r="C5" i="2"/>
  <c r="F5" i="2"/>
  <c r="B6" i="2"/>
  <c r="C6" i="2"/>
  <c r="F6" i="2"/>
  <c r="B7" i="2"/>
  <c r="C7" i="2"/>
  <c r="F7" i="2"/>
  <c r="B8" i="2"/>
  <c r="C8" i="2"/>
  <c r="F8" i="2"/>
  <c r="B9" i="2"/>
  <c r="C9" i="2"/>
  <c r="F9" i="2"/>
  <c r="B10" i="2"/>
  <c r="C10" i="2"/>
  <c r="F10" i="2"/>
  <c r="B11" i="2"/>
  <c r="C11" i="2"/>
  <c r="F11" i="2"/>
  <c r="B12" i="2"/>
  <c r="C12" i="2"/>
  <c r="F12" i="2"/>
  <c r="B13" i="2"/>
  <c r="C13" i="2"/>
  <c r="F13" i="2"/>
  <c r="B14" i="2"/>
  <c r="C14" i="2"/>
  <c r="F14" i="2"/>
  <c r="B15" i="2"/>
  <c r="C15" i="2"/>
  <c r="F15" i="2"/>
  <c r="B16" i="2"/>
  <c r="C16" i="2"/>
  <c r="F16" i="2"/>
  <c r="B17" i="2"/>
  <c r="C17" i="2"/>
  <c r="F17" i="2"/>
  <c r="B18" i="2"/>
  <c r="C18" i="2"/>
  <c r="F18" i="2"/>
  <c r="B19" i="2"/>
  <c r="C19" i="2"/>
  <c r="F19" i="2"/>
  <c r="B20" i="2"/>
  <c r="C20" i="2"/>
  <c r="F20" i="2"/>
  <c r="B21" i="2"/>
  <c r="C21" i="2"/>
  <c r="F21" i="2"/>
  <c r="B22" i="2"/>
  <c r="C22" i="2"/>
  <c r="F22" i="2"/>
  <c r="B23" i="2"/>
  <c r="C23" i="2"/>
  <c r="F23" i="2"/>
  <c r="B24" i="2"/>
  <c r="C24" i="2"/>
  <c r="F24" i="2"/>
  <c r="B25" i="2"/>
  <c r="C25" i="2"/>
  <c r="F25" i="2"/>
  <c r="B26" i="2"/>
  <c r="C26" i="2"/>
  <c r="F26" i="2"/>
  <c r="B27" i="2"/>
  <c r="C27" i="2"/>
  <c r="F27" i="2"/>
  <c r="B28" i="2"/>
  <c r="C28" i="2"/>
  <c r="F28" i="2"/>
  <c r="B29" i="2"/>
  <c r="C29" i="2"/>
  <c r="F29" i="2"/>
  <c r="B30" i="2"/>
  <c r="C30" i="2"/>
  <c r="F30" i="2"/>
  <c r="B31" i="2"/>
  <c r="C31" i="2"/>
  <c r="F31" i="2"/>
  <c r="B32" i="2"/>
  <c r="C32" i="2"/>
  <c r="F32" i="2"/>
  <c r="B33" i="2"/>
  <c r="C33" i="2"/>
  <c r="F33" i="2"/>
  <c r="B34" i="2"/>
  <c r="C34" i="2"/>
  <c r="F34" i="2"/>
  <c r="B35" i="2"/>
  <c r="C35" i="2"/>
  <c r="F35" i="2"/>
  <c r="B36" i="2"/>
  <c r="C36" i="2"/>
  <c r="F36" i="2"/>
  <c r="B37" i="2"/>
  <c r="C37" i="2"/>
  <c r="F37" i="2"/>
  <c r="B38" i="2"/>
  <c r="C38" i="2"/>
  <c r="F38" i="2"/>
  <c r="B39" i="2"/>
  <c r="C39" i="2"/>
  <c r="F39" i="2"/>
  <c r="B40" i="2"/>
  <c r="C40" i="2"/>
  <c r="F40" i="2"/>
  <c r="B41" i="2"/>
  <c r="C41" i="2"/>
  <c r="F41" i="2"/>
  <c r="B42" i="2"/>
  <c r="C42" i="2"/>
  <c r="F42" i="2"/>
  <c r="B43" i="2"/>
  <c r="C43" i="2"/>
  <c r="F43" i="2"/>
  <c r="B44" i="2"/>
  <c r="C44" i="2"/>
  <c r="F44" i="2"/>
  <c r="B45" i="2"/>
  <c r="C45" i="2"/>
  <c r="F45" i="2"/>
  <c r="B46" i="2"/>
  <c r="C46" i="2"/>
  <c r="F46" i="2"/>
  <c r="B47" i="2"/>
  <c r="C47" i="2"/>
  <c r="F47" i="2"/>
  <c r="B48" i="2"/>
  <c r="C48" i="2"/>
  <c r="F48" i="2"/>
  <c r="B49" i="2"/>
  <c r="C49" i="2"/>
  <c r="F49" i="2"/>
  <c r="B50" i="2"/>
  <c r="C50" i="2"/>
  <c r="F50" i="2"/>
  <c r="B51" i="2"/>
  <c r="C51" i="2"/>
  <c r="F51" i="2"/>
  <c r="C2" i="2"/>
  <c r="B2" i="2"/>
  <c r="Z81" i="1" l="1"/>
  <c r="S22" i="1"/>
  <c r="Z79" i="1"/>
  <c r="Z78" i="1"/>
  <c r="Z77" i="1"/>
  <c r="Z80" i="1"/>
  <c r="F2" i="2"/>
  <c r="Z16" i="1" l="1"/>
  <c r="Z76" i="1" s="1"/>
  <c r="Z15" i="1"/>
  <c r="B5" i="1"/>
  <c r="Z19" i="1"/>
  <c r="AP2" i="1" s="1"/>
  <c r="Z26" i="1"/>
  <c r="Z23" i="1"/>
  <c r="Z21" i="1"/>
  <c r="Z20" i="1"/>
  <c r="Z17" i="1"/>
  <c r="B32" i="1"/>
  <c r="Q32" i="1"/>
  <c r="I32" i="1"/>
  <c r="N18" i="1"/>
  <c r="N15" i="1"/>
  <c r="B16" i="1"/>
  <c r="AO2" i="1" s="1"/>
  <c r="N12" i="1"/>
  <c r="F12" i="1"/>
  <c r="B7" i="1"/>
  <c r="Z6" i="1"/>
  <c r="Z75" i="1" l="1"/>
  <c r="Z74" i="1"/>
  <c r="J22" i="1"/>
  <c r="B26" i="1"/>
  <c r="Z72" i="1" s="1"/>
  <c r="K26" i="1"/>
  <c r="K13" i="1"/>
  <c r="B6" i="1"/>
  <c r="Z27" i="1"/>
  <c r="Z18" i="1"/>
  <c r="Z14" i="1"/>
  <c r="AD2" i="1" l="1"/>
  <c r="Z119" i="1"/>
  <c r="K25" i="1"/>
  <c r="K24" i="1"/>
  <c r="B20" i="1"/>
  <c r="B21" i="1"/>
  <c r="B23" i="1" s="1"/>
  <c r="Z71" i="1"/>
  <c r="Z70" i="1"/>
  <c r="Z69" i="1"/>
  <c r="V14" i="1"/>
  <c r="R14" i="1"/>
  <c r="AN52" i="1"/>
  <c r="E51" i="2" s="1"/>
  <c r="AJ52" i="1"/>
  <c r="D51" i="2" s="1"/>
  <c r="AN51" i="1"/>
  <c r="E50" i="2" s="1"/>
  <c r="AJ51" i="1"/>
  <c r="D50" i="2" s="1"/>
  <c r="AN50" i="1"/>
  <c r="E49" i="2" s="1"/>
  <c r="AJ50" i="1"/>
  <c r="D49" i="2" s="1"/>
  <c r="AN49" i="1"/>
  <c r="E48" i="2" s="1"/>
  <c r="AJ49" i="1"/>
  <c r="D48" i="2" s="1"/>
  <c r="AN48" i="1"/>
  <c r="E47" i="2" s="1"/>
  <c r="AJ48" i="1"/>
  <c r="D47" i="2" s="1"/>
  <c r="AN47" i="1"/>
  <c r="E46" i="2" s="1"/>
  <c r="AJ47" i="1"/>
  <c r="D46" i="2" s="1"/>
  <c r="AN46" i="1"/>
  <c r="E45" i="2" s="1"/>
  <c r="AJ46" i="1"/>
  <c r="D45" i="2" s="1"/>
  <c r="AN45" i="1"/>
  <c r="E44" i="2" s="1"/>
  <c r="AJ45" i="1"/>
  <c r="D44" i="2" s="1"/>
  <c r="AN44" i="1"/>
  <c r="E43" i="2" s="1"/>
  <c r="AJ44" i="1"/>
  <c r="D43" i="2" s="1"/>
  <c r="AN43" i="1"/>
  <c r="E42" i="2" s="1"/>
  <c r="AJ43" i="1"/>
  <c r="D42" i="2" s="1"/>
  <c r="AN42" i="1"/>
  <c r="E41" i="2" s="1"/>
  <c r="AJ42" i="1"/>
  <c r="D41" i="2" s="1"/>
  <c r="AN41" i="1"/>
  <c r="E40" i="2" s="1"/>
  <c r="AJ41" i="1"/>
  <c r="D40" i="2" s="1"/>
  <c r="AN40" i="1"/>
  <c r="E39" i="2" s="1"/>
  <c r="AJ40" i="1"/>
  <c r="D39" i="2" s="1"/>
  <c r="AN39" i="1"/>
  <c r="E38" i="2" s="1"/>
  <c r="AJ39" i="1"/>
  <c r="D38" i="2" s="1"/>
  <c r="AN38" i="1"/>
  <c r="E37" i="2" s="1"/>
  <c r="AJ38" i="1"/>
  <c r="D37" i="2" s="1"/>
  <c r="AN37" i="1"/>
  <c r="E36" i="2" s="1"/>
  <c r="AJ37" i="1"/>
  <c r="D36" i="2" s="1"/>
  <c r="AN36" i="1"/>
  <c r="E35" i="2" s="1"/>
  <c r="AJ36" i="1"/>
  <c r="D35" i="2" s="1"/>
  <c r="AN35" i="1"/>
  <c r="E34" i="2" s="1"/>
  <c r="AJ35" i="1"/>
  <c r="D34" i="2" s="1"/>
  <c r="AN34" i="1"/>
  <c r="E33" i="2" s="1"/>
  <c r="AJ34" i="1"/>
  <c r="D33" i="2" s="1"/>
  <c r="AN33" i="1"/>
  <c r="E32" i="2" s="1"/>
  <c r="AJ33" i="1"/>
  <c r="D32" i="2" s="1"/>
  <c r="AN32" i="1"/>
  <c r="E31" i="2" s="1"/>
  <c r="AJ32" i="1"/>
  <c r="D31" i="2" s="1"/>
  <c r="AN31" i="1"/>
  <c r="E30" i="2" s="1"/>
  <c r="AJ31" i="1"/>
  <c r="D30" i="2" s="1"/>
  <c r="AN30" i="1"/>
  <c r="E29" i="2" s="1"/>
  <c r="AJ30" i="1"/>
  <c r="D29" i="2" s="1"/>
  <c r="AN29" i="1"/>
  <c r="E28" i="2" s="1"/>
  <c r="AJ29" i="1"/>
  <c r="D28" i="2" s="1"/>
  <c r="AN28" i="1"/>
  <c r="E27" i="2" s="1"/>
  <c r="AJ28" i="1"/>
  <c r="D27" i="2" s="1"/>
  <c r="AN27" i="1"/>
  <c r="E26" i="2" s="1"/>
  <c r="AJ27" i="1"/>
  <c r="D26" i="2" s="1"/>
  <c r="AN26" i="1"/>
  <c r="E25" i="2" s="1"/>
  <c r="AJ26" i="1"/>
  <c r="D25" i="2" s="1"/>
  <c r="AN25" i="1"/>
  <c r="E24" i="2" s="1"/>
  <c r="AJ25" i="1"/>
  <c r="D24" i="2" s="1"/>
  <c r="AN24" i="1"/>
  <c r="E23" i="2" s="1"/>
  <c r="AJ24" i="1"/>
  <c r="D23" i="2" s="1"/>
  <c r="AN23" i="1"/>
  <c r="E22" i="2" s="1"/>
  <c r="AJ23" i="1"/>
  <c r="D22" i="2" s="1"/>
  <c r="AN22" i="1"/>
  <c r="E21" i="2" s="1"/>
  <c r="AJ22" i="1"/>
  <c r="D21" i="2" s="1"/>
  <c r="AN21" i="1"/>
  <c r="E20" i="2" s="1"/>
  <c r="AJ21" i="1"/>
  <c r="D20" i="2" s="1"/>
  <c r="AN20" i="1"/>
  <c r="E19" i="2" s="1"/>
  <c r="AJ20" i="1"/>
  <c r="D19" i="2" s="1"/>
  <c r="AN19" i="1"/>
  <c r="E18" i="2" s="1"/>
  <c r="AJ19" i="1"/>
  <c r="D18" i="2" s="1"/>
  <c r="AN18" i="1"/>
  <c r="E17" i="2" s="1"/>
  <c r="AJ18" i="1"/>
  <c r="D17" i="2" s="1"/>
  <c r="AN17" i="1"/>
  <c r="E16" i="2" s="1"/>
  <c r="AJ17" i="1"/>
  <c r="D16" i="2" s="1"/>
  <c r="AN16" i="1"/>
  <c r="E15" i="2" s="1"/>
  <c r="AJ16" i="1"/>
  <c r="D15" i="2" s="1"/>
  <c r="AN15" i="1"/>
  <c r="E14" i="2" s="1"/>
  <c r="AJ15" i="1"/>
  <c r="D14" i="2" s="1"/>
  <c r="AN14" i="1"/>
  <c r="E13" i="2" s="1"/>
  <c r="AJ14" i="1"/>
  <c r="D13" i="2" s="1"/>
  <c r="AN13" i="1"/>
  <c r="E12" i="2" s="1"/>
  <c r="AJ13" i="1"/>
  <c r="D12" i="2" s="1"/>
  <c r="AN12" i="1"/>
  <c r="E11" i="2" s="1"/>
  <c r="AJ12" i="1"/>
  <c r="D11" i="2" s="1"/>
  <c r="AN11" i="1"/>
  <c r="E10" i="2" s="1"/>
  <c r="AJ11" i="1"/>
  <c r="D10" i="2" s="1"/>
  <c r="AN10" i="1"/>
  <c r="E9" i="2" s="1"/>
  <c r="AJ10" i="1"/>
  <c r="D9" i="2" s="1"/>
  <c r="AN9" i="1"/>
  <c r="E8" i="2" s="1"/>
  <c r="AJ9" i="1"/>
  <c r="D8" i="2" s="1"/>
  <c r="AN8" i="1"/>
  <c r="E7" i="2" s="1"/>
  <c r="AJ8" i="1"/>
  <c r="D7" i="2" s="1"/>
  <c r="AN7" i="1"/>
  <c r="E6" i="2" s="1"/>
  <c r="AJ7" i="1"/>
  <c r="D6" i="2" s="1"/>
  <c r="AN6" i="1"/>
  <c r="E5" i="2" s="1"/>
  <c r="AJ6" i="1"/>
  <c r="D5" i="2" s="1"/>
  <c r="AN5" i="1"/>
  <c r="E4" i="2" s="1"/>
  <c r="AJ5" i="1"/>
  <c r="D4" i="2" s="1"/>
  <c r="AN4" i="1"/>
  <c r="E3" i="2" s="1"/>
  <c r="AJ4" i="1"/>
  <c r="D3" i="2" s="1"/>
  <c r="AN3" i="1"/>
  <c r="E2" i="2" s="1"/>
  <c r="AJ3" i="1"/>
  <c r="B22" i="1" l="1"/>
  <c r="B25" i="1"/>
  <c r="I25" i="1" s="1"/>
  <c r="F20" i="1"/>
  <c r="J20" i="1"/>
  <c r="N20" i="1"/>
  <c r="R20" i="1"/>
  <c r="B24" i="1"/>
  <c r="D2" i="2"/>
  <c r="R21" i="1"/>
  <c r="F21" i="1"/>
  <c r="J21" i="1"/>
  <c r="N21" i="1"/>
</calcChain>
</file>

<file path=xl/sharedStrings.xml><?xml version="1.0" encoding="utf-8"?>
<sst xmlns="http://schemas.openxmlformats.org/spreadsheetml/2006/main" count="169" uniqueCount="151">
  <si>
    <t>Lambert 72</t>
  </si>
  <si>
    <t>WGS 84</t>
  </si>
  <si>
    <t>X =</t>
  </si>
  <si>
    <t>Y =</t>
  </si>
  <si>
    <t>N =</t>
  </si>
  <si>
    <t>E =</t>
  </si>
  <si>
    <t>m</t>
  </si>
  <si>
    <t>pos 1</t>
  </si>
  <si>
    <t>pos 2</t>
  </si>
  <si>
    <t>pos 3</t>
  </si>
  <si>
    <t>pos 4</t>
  </si>
  <si>
    <t>pos 5</t>
  </si>
  <si>
    <t>pos 6</t>
  </si>
  <si>
    <t>pos 7</t>
  </si>
  <si>
    <t>pos 8</t>
  </si>
  <si>
    <t>pos 9</t>
  </si>
  <si>
    <t>pos 10</t>
  </si>
  <si>
    <t>pos 11</t>
  </si>
  <si>
    <t>pos 12</t>
  </si>
  <si>
    <t>pos 13</t>
  </si>
  <si>
    <t>pos 14</t>
  </si>
  <si>
    <t>pos 15</t>
  </si>
  <si>
    <t>pos 16</t>
  </si>
  <si>
    <t>pos 17</t>
  </si>
  <si>
    <t>pos 18</t>
  </si>
  <si>
    <t>pos 19</t>
  </si>
  <si>
    <t>pos 20</t>
  </si>
  <si>
    <t>pos 21</t>
  </si>
  <si>
    <t>pos 22</t>
  </si>
  <si>
    <t>pos 23</t>
  </si>
  <si>
    <t>pos 24</t>
  </si>
  <si>
    <t>pos 25</t>
  </si>
  <si>
    <t>pos 26</t>
  </si>
  <si>
    <t>pos 27</t>
  </si>
  <si>
    <t>pos 28</t>
  </si>
  <si>
    <t>pos 29</t>
  </si>
  <si>
    <t>pos 30</t>
  </si>
  <si>
    <t>pos 31</t>
  </si>
  <si>
    <t>pos 32</t>
  </si>
  <si>
    <t>pos 33</t>
  </si>
  <si>
    <t>pos 34</t>
  </si>
  <si>
    <t>pos 35</t>
  </si>
  <si>
    <t>pos 36</t>
  </si>
  <si>
    <t>pos 37</t>
  </si>
  <si>
    <t>pos 38</t>
  </si>
  <si>
    <t>pos 39</t>
  </si>
  <si>
    <t>pos 40</t>
  </si>
  <si>
    <t>pos 41</t>
  </si>
  <si>
    <t>pos 42</t>
  </si>
  <si>
    <t>pos 43</t>
  </si>
  <si>
    <t>pos 44</t>
  </si>
  <si>
    <t>pos 45</t>
  </si>
  <si>
    <t>pos 46</t>
  </si>
  <si>
    <t>pos 47</t>
  </si>
  <si>
    <t>pos 48</t>
  </si>
  <si>
    <t>pos 49</t>
  </si>
  <si>
    <t>pos 50</t>
  </si>
  <si>
    <t>ft</t>
  </si>
  <si>
    <t>NM</t>
  </si>
  <si>
    <t>cm</t>
  </si>
  <si>
    <t>km</t>
  </si>
  <si>
    <t>kt</t>
  </si>
  <si>
    <t>km/h</t>
  </si>
  <si>
    <t>m/s</t>
  </si>
  <si>
    <t>ft/min</t>
  </si>
  <si>
    <t>m/min</t>
  </si>
  <si>
    <t>A/B</t>
  </si>
  <si>
    <t>C/D</t>
  </si>
  <si>
    <t>YES</t>
  </si>
  <si>
    <t>NO</t>
  </si>
  <si>
    <t>e-mail</t>
  </si>
  <si>
    <t>Nederlands</t>
  </si>
  <si>
    <t>Lat</t>
  </si>
  <si>
    <t xml:space="preserve">           Lambert 72</t>
  </si>
  <si>
    <t xml:space="preserve">                                                                 WGS 84</t>
  </si>
  <si>
    <t>Google earth</t>
  </si>
  <si>
    <t>turbine</t>
  </si>
  <si>
    <t>x</t>
  </si>
  <si>
    <t>y</t>
  </si>
  <si>
    <t>lat</t>
  </si>
  <si>
    <t>lon</t>
  </si>
  <si>
    <t>ground height</t>
  </si>
  <si>
    <t>hub height</t>
  </si>
  <si>
    <t>Français</t>
  </si>
  <si>
    <t>●</t>
  </si>
  <si>
    <t>◌</t>
  </si>
  <si>
    <t xml:space="preserve">      DGO/AIM/U/serv </t>
  </si>
  <si>
    <t/>
  </si>
  <si>
    <t>Taalkeuze       choix de la langue</t>
  </si>
  <si>
    <t>Z</t>
  </si>
  <si>
    <t>h</t>
  </si>
  <si>
    <t>haakhoogte</t>
  </si>
  <si>
    <t>DCS1800</t>
  </si>
  <si>
    <t>Long</t>
  </si>
  <si>
    <r>
      <t xml:space="preserve">X </t>
    </r>
    <r>
      <rPr>
        <sz val="8"/>
        <color theme="1"/>
        <rFont val="Calibri"/>
        <family val="2"/>
        <scheme val="minor"/>
      </rPr>
      <t>(m)</t>
    </r>
  </si>
  <si>
    <r>
      <t xml:space="preserve">Y </t>
    </r>
    <r>
      <rPr>
        <sz val="8"/>
        <color theme="1"/>
        <rFont val="Calibri"/>
        <family val="2"/>
        <scheme val="minor"/>
      </rPr>
      <t>(m)</t>
    </r>
  </si>
  <si>
    <t>gsm</t>
  </si>
  <si>
    <t>Maximale hoogte (AGL)</t>
  </si>
  <si>
    <t>WT 1</t>
  </si>
  <si>
    <t>WT 2</t>
  </si>
  <si>
    <t>WT 3</t>
  </si>
  <si>
    <t>WT 4</t>
  </si>
  <si>
    <t>WT 5</t>
  </si>
  <si>
    <t>WT 6</t>
  </si>
  <si>
    <t>WT 7</t>
  </si>
  <si>
    <t>WT 8</t>
  </si>
  <si>
    <t>WT 9</t>
  </si>
  <si>
    <t>WT 10</t>
  </si>
  <si>
    <t>WT 11</t>
  </si>
  <si>
    <t>WT 12</t>
  </si>
  <si>
    <t>WT 13</t>
  </si>
  <si>
    <t>WT 14</t>
  </si>
  <si>
    <t>WT 15</t>
  </si>
  <si>
    <t>WT 16</t>
  </si>
  <si>
    <t>WT 17</t>
  </si>
  <si>
    <t>WT 18</t>
  </si>
  <si>
    <t>WT 19</t>
  </si>
  <si>
    <t>WT 20</t>
  </si>
  <si>
    <t>WT 21</t>
  </si>
  <si>
    <t>WT 22</t>
  </si>
  <si>
    <t>WT 23</t>
  </si>
  <si>
    <t>WT 24</t>
  </si>
  <si>
    <t>WT 25</t>
  </si>
  <si>
    <t>WT 26</t>
  </si>
  <si>
    <t>WT 27</t>
  </si>
  <si>
    <t>WT 28</t>
  </si>
  <si>
    <t>WT 29</t>
  </si>
  <si>
    <t>WT 30</t>
  </si>
  <si>
    <t>WT 31</t>
  </si>
  <si>
    <t>WT 32</t>
  </si>
  <si>
    <t>WT 33</t>
  </si>
  <si>
    <t>WT 34</t>
  </si>
  <si>
    <t>WT 35</t>
  </si>
  <si>
    <t>WT 36</t>
  </si>
  <si>
    <t>WT 37</t>
  </si>
  <si>
    <t>WT 38</t>
  </si>
  <si>
    <t>WT 39</t>
  </si>
  <si>
    <t>WT 40</t>
  </si>
  <si>
    <t>WT 41</t>
  </si>
  <si>
    <t>WT 42</t>
  </si>
  <si>
    <t>WT 43</t>
  </si>
  <si>
    <t>WT 44</t>
  </si>
  <si>
    <t>WT 45</t>
  </si>
  <si>
    <t>WT 46</t>
  </si>
  <si>
    <t>WT 47</t>
  </si>
  <si>
    <t>WT 48</t>
  </si>
  <si>
    <t>WT 49</t>
  </si>
  <si>
    <t>WT 50</t>
  </si>
  <si>
    <t>V 2.00</t>
  </si>
  <si>
    <t>Document voor intern skeyes gebruik.</t>
  </si>
  <si>
    <t>Document à usage interne skeyes.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</si>
</sst>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5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2"/>
      <color indexed="12"/>
      <name val="Arial"/>
      <family val="2"/>
    </font>
    <font>
      <sz val="11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FF"/>
      <name val="Calibri"/>
      <family val="2"/>
      <scheme val="minor"/>
    </font>
    <font>
      <sz val="10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FF"/>
      <name val="Arial"/>
      <family val="2"/>
    </font>
    <font>
      <b/>
      <sz val="10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8"/>
      <name val="Arial"/>
      <family val="2"/>
    </font>
    <font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8"/>
      <name val="Symbol"/>
      <family val="1"/>
      <charset val="2"/>
    </font>
    <font>
      <sz val="6"/>
      <color rgb="FFFF0000"/>
      <name val="Arial"/>
      <family val="2"/>
    </font>
    <font>
      <b/>
      <sz val="7"/>
      <color indexed="12"/>
      <name val="Arial"/>
      <family val="2"/>
    </font>
    <font>
      <sz val="6"/>
      <color indexed="12"/>
      <name val="Arial"/>
      <family val="2"/>
    </font>
    <font>
      <sz val="7"/>
      <color indexed="12"/>
      <name val="Arial"/>
      <family val="2"/>
    </font>
    <font>
      <b/>
      <sz val="7"/>
      <name val="Symbol"/>
      <family val="1"/>
      <charset val="2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9"/>
      <color indexed="12"/>
      <name val="Calibri"/>
      <family val="2"/>
      <scheme val="minor"/>
    </font>
    <font>
      <sz val="11"/>
      <color theme="0" tint="-0.249977111117893"/>
      <name val="Calibri"/>
      <family val="2"/>
    </font>
    <font>
      <sz val="10"/>
      <color theme="0" tint="-0.249977111117893"/>
      <name val="Arial"/>
      <family val="2"/>
    </font>
    <font>
      <b/>
      <sz val="12"/>
      <name val="Calibri"/>
      <family val="2"/>
      <scheme val="minor"/>
    </font>
    <font>
      <b/>
      <sz val="10"/>
      <color theme="0" tint="-0.249977111117893"/>
      <name val="Arial"/>
      <family val="2"/>
    </font>
    <font>
      <sz val="10"/>
      <color theme="0" tint="-0.249977111117893"/>
      <name val="Calibri"/>
      <family val="2"/>
      <scheme val="minor"/>
    </font>
    <font>
      <sz val="8.5"/>
      <color theme="0" tint="-0.249977111117893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sz val="8"/>
      <color theme="0" tint="-0.249977111117893"/>
      <name val="Arial"/>
      <family val="2"/>
    </font>
    <font>
      <sz val="8"/>
      <color theme="0" tint="-0.249977111117893"/>
      <name val="Calibri"/>
      <family val="2"/>
      <scheme val="minor"/>
    </font>
    <font>
      <sz val="6.55"/>
      <color theme="0" tint="-0.249977111117893"/>
      <name val="Calibri"/>
      <family val="2"/>
      <scheme val="minor"/>
    </font>
    <font>
      <sz val="8"/>
      <color theme="0" tint="-0.249977111117893"/>
      <name val="Calibri"/>
      <family val="2"/>
    </font>
    <font>
      <b/>
      <sz val="10"/>
      <color theme="0" tint="-0.249977111117893"/>
      <name val="Calibri"/>
      <family val="2"/>
      <scheme val="minor"/>
    </font>
    <font>
      <sz val="9"/>
      <color theme="0" tint="-0.249977111117893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5" fillId="5" borderId="0" xfId="0" applyFont="1" applyFill="1" applyAlignment="1" applyProtection="1">
      <alignment horizontal="left"/>
      <protection hidden="1"/>
    </xf>
    <xf numFmtId="0" fontId="0" fillId="5" borderId="0" xfId="0" applyFill="1" applyAlignment="1" applyProtection="1">
      <alignment horizontal="center"/>
      <protection hidden="1"/>
    </xf>
    <xf numFmtId="0" fontId="3" fillId="5" borderId="0" xfId="0" applyFont="1" applyFill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5" fillId="5" borderId="0" xfId="0" applyFont="1" applyFill="1" applyBorder="1" applyAlignment="1" applyProtection="1">
      <protection hidden="1"/>
    </xf>
    <xf numFmtId="0" fontId="0" fillId="0" borderId="0" xfId="0" applyProtection="1">
      <protection hidden="1"/>
    </xf>
    <xf numFmtId="0" fontId="0" fillId="5" borderId="0" xfId="0" applyFill="1" applyProtection="1">
      <protection hidden="1"/>
    </xf>
    <xf numFmtId="0" fontId="0" fillId="2" borderId="0" xfId="0" applyFill="1" applyProtection="1">
      <protection hidden="1"/>
    </xf>
    <xf numFmtId="0" fontId="0" fillId="3" borderId="16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0" borderId="0" xfId="0" applyBorder="1" applyProtection="1">
      <protection hidden="1"/>
    </xf>
    <xf numFmtId="1" fontId="12" fillId="0" borderId="0" xfId="0" applyNumberFormat="1" applyFont="1" applyProtection="1">
      <protection hidden="1"/>
    </xf>
    <xf numFmtId="0" fontId="0" fillId="5" borderId="0" xfId="0" applyFill="1" applyBorder="1" applyProtection="1">
      <protection hidden="1"/>
    </xf>
    <xf numFmtId="0" fontId="0" fillId="5" borderId="0" xfId="0" applyFill="1" applyAlignment="1" applyProtection="1">
      <alignment vertical="center"/>
      <protection hidden="1"/>
    </xf>
    <xf numFmtId="0" fontId="2" fillId="5" borderId="0" xfId="0" applyFont="1" applyFill="1" applyAlignment="1" applyProtection="1">
      <alignment vertical="center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2" fillId="5" borderId="0" xfId="0" applyFont="1" applyFill="1" applyAlignment="1" applyProtection="1">
      <alignment horizontal="center"/>
      <protection hidden="1"/>
    </xf>
    <xf numFmtId="0" fontId="4" fillId="5" borderId="0" xfId="0" applyFont="1" applyFill="1" applyBorder="1" applyAlignment="1" applyProtection="1">
      <alignment vertical="center"/>
      <protection hidden="1"/>
    </xf>
    <xf numFmtId="0" fontId="4" fillId="5" borderId="0" xfId="0" applyFont="1" applyFill="1" applyBorder="1" applyAlignment="1" applyProtection="1">
      <alignment horizontal="center" vertical="center"/>
      <protection hidden="1"/>
    </xf>
    <xf numFmtId="0" fontId="4" fillId="5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13" fillId="5" borderId="0" xfId="0" applyFont="1" applyFill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23" fillId="6" borderId="0" xfId="0" applyFont="1" applyFill="1" applyProtection="1">
      <protection hidden="1"/>
    </xf>
    <xf numFmtId="0" fontId="0" fillId="6" borderId="0" xfId="0" applyFill="1" applyProtection="1">
      <protection hidden="1"/>
    </xf>
    <xf numFmtId="0" fontId="2" fillId="6" borderId="0" xfId="0" applyFont="1" applyFill="1" applyBorder="1" applyAlignment="1" applyProtection="1">
      <alignment horizontal="left"/>
      <protection hidden="1"/>
    </xf>
    <xf numFmtId="0" fontId="11" fillId="6" borderId="0" xfId="0" applyFont="1" applyFill="1" applyBorder="1" applyProtection="1">
      <protection hidden="1"/>
    </xf>
    <xf numFmtId="0" fontId="0" fillId="6" borderId="0" xfId="0" applyFill="1" applyAlignment="1" applyProtection="1">
      <alignment horizontal="center"/>
      <protection hidden="1"/>
    </xf>
    <xf numFmtId="0" fontId="12" fillId="6" borderId="0" xfId="0" applyFont="1" applyFill="1" applyProtection="1">
      <protection hidden="1"/>
    </xf>
    <xf numFmtId="0" fontId="12" fillId="6" borderId="0" xfId="0" applyFont="1" applyFill="1" applyAlignment="1" applyProtection="1">
      <alignment horizontal="center"/>
      <protection hidden="1"/>
    </xf>
    <xf numFmtId="0" fontId="10" fillId="6" borderId="0" xfId="0" applyFont="1" applyFill="1" applyBorder="1"/>
    <xf numFmtId="0" fontId="26" fillId="6" borderId="0" xfId="0" applyFont="1" applyFill="1" applyBorder="1"/>
    <xf numFmtId="0" fontId="13" fillId="6" borderId="0" xfId="0" applyFont="1" applyFill="1" applyBorder="1"/>
    <xf numFmtId="0" fontId="13" fillId="6" borderId="0" xfId="0" applyFont="1" applyFill="1" applyBorder="1" applyAlignment="1">
      <alignment horizontal="right"/>
    </xf>
    <xf numFmtId="0" fontId="17" fillId="6" borderId="0" xfId="0" applyFont="1" applyFill="1" applyBorder="1"/>
    <xf numFmtId="0" fontId="0" fillId="6" borderId="0" xfId="0" applyFill="1" applyBorder="1"/>
    <xf numFmtId="0" fontId="8" fillId="5" borderId="0" xfId="0" applyFont="1" applyFill="1" applyBorder="1" applyAlignment="1" applyProtection="1">
      <protection hidden="1"/>
    </xf>
    <xf numFmtId="14" fontId="20" fillId="6" borderId="0" xfId="0" applyNumberFormat="1" applyFont="1" applyFill="1" applyBorder="1" applyAlignment="1"/>
    <xf numFmtId="0" fontId="20" fillId="6" borderId="0" xfId="0" applyFont="1" applyFill="1" applyBorder="1" applyAlignment="1"/>
    <xf numFmtId="0" fontId="0" fillId="6" borderId="0" xfId="0" applyFill="1" applyBorder="1" applyProtection="1">
      <protection hidden="1"/>
    </xf>
    <xf numFmtId="0" fontId="0" fillId="0" borderId="0" xfId="0" applyFill="1" applyBorder="1"/>
    <xf numFmtId="0" fontId="2" fillId="0" borderId="0" xfId="0" applyFont="1" applyFill="1" applyBorder="1"/>
    <xf numFmtId="0" fontId="22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1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quotePrefix="1" applyFont="1" applyFill="1" applyBorder="1" applyAlignment="1">
      <alignment horizontal="center"/>
    </xf>
    <xf numFmtId="0" fontId="7" fillId="0" borderId="0" xfId="0" applyFont="1" applyFill="1" applyBorder="1" applyProtection="1">
      <protection hidden="1"/>
    </xf>
    <xf numFmtId="0" fontId="7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28" fillId="0" borderId="0" xfId="0" applyFont="1" applyFill="1" applyBorder="1" applyAlignment="1" applyProtection="1">
      <alignment horizontal="left"/>
      <protection hidden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28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 applyProtection="1">
      <alignment horizontal="center" vertical="center"/>
      <protection hidden="1"/>
    </xf>
    <xf numFmtId="0" fontId="28" fillId="0" borderId="0" xfId="0" applyFont="1" applyFill="1" applyBorder="1" applyAlignment="1" applyProtection="1">
      <alignment vertical="center"/>
      <protection locked="0"/>
    </xf>
    <xf numFmtId="0" fontId="28" fillId="0" borderId="0" xfId="0" applyFont="1" applyFill="1" applyBorder="1" applyAlignment="1"/>
    <xf numFmtId="0" fontId="36" fillId="0" borderId="0" xfId="0" applyFont="1" applyFill="1" applyBorder="1"/>
    <xf numFmtId="0" fontId="29" fillId="0" borderId="0" xfId="0" applyFont="1" applyFill="1" applyBorder="1" applyAlignment="1">
      <alignment horizontal="center"/>
    </xf>
    <xf numFmtId="1" fontId="29" fillId="0" borderId="0" xfId="0" applyNumberFormat="1" applyFont="1" applyFill="1" applyBorder="1" applyAlignment="1">
      <alignment horizontal="right"/>
    </xf>
    <xf numFmtId="1" fontId="29" fillId="0" borderId="0" xfId="0" applyNumberFormat="1" applyFont="1" applyFill="1" applyBorder="1" applyAlignment="1">
      <alignment vertical="center"/>
    </xf>
    <xf numFmtId="0" fontId="29" fillId="0" borderId="0" xfId="0" applyFont="1" applyFill="1" applyBorder="1"/>
    <xf numFmtId="0" fontId="29" fillId="0" borderId="0" xfId="0" applyFont="1" applyFill="1" applyBorder="1" applyAlignment="1" applyProtection="1">
      <protection hidden="1"/>
    </xf>
    <xf numFmtId="1" fontId="29" fillId="0" borderId="0" xfId="0" applyNumberFormat="1" applyFont="1" applyFill="1" applyBorder="1"/>
    <xf numFmtId="0" fontId="29" fillId="0" borderId="0" xfId="0" applyFont="1" applyFill="1" applyBorder="1" applyAlignment="1" applyProtection="1">
      <alignment horizontal="center"/>
      <protection hidden="1"/>
    </xf>
    <xf numFmtId="165" fontId="29" fillId="0" borderId="0" xfId="0" quotePrefix="1" applyNumberFormat="1" applyFont="1" applyFill="1" applyBorder="1" applyAlignment="1"/>
    <xf numFmtId="165" fontId="29" fillId="0" borderId="0" xfId="0" applyNumberFormat="1" applyFont="1" applyFill="1" applyBorder="1" applyAlignment="1"/>
    <xf numFmtId="1" fontId="29" fillId="0" borderId="0" xfId="0" quotePrefix="1" applyNumberFormat="1" applyFont="1" applyFill="1" applyBorder="1" applyAlignment="1">
      <alignment horizontal="center" vertical="center"/>
    </xf>
    <xf numFmtId="165" fontId="31" fillId="0" borderId="0" xfId="0" applyNumberFormat="1" applyFont="1" applyFill="1" applyBorder="1" applyAlignment="1"/>
    <xf numFmtId="1" fontId="29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 applyProtection="1">
      <alignment horizontal="left"/>
      <protection hidden="1"/>
    </xf>
    <xf numFmtId="0" fontId="33" fillId="0" borderId="0" xfId="0" applyFont="1" applyFill="1" applyBorder="1" applyAlignment="1">
      <alignment horizontal="center"/>
    </xf>
    <xf numFmtId="1" fontId="33" fillId="0" borderId="0" xfId="0" applyNumberFormat="1" applyFont="1" applyFill="1" applyBorder="1" applyAlignment="1">
      <alignment horizontal="right"/>
    </xf>
    <xf numFmtId="1" fontId="33" fillId="0" borderId="0" xfId="0" applyNumberFormat="1" applyFont="1" applyFill="1" applyBorder="1" applyAlignment="1">
      <alignment vertical="center"/>
    </xf>
    <xf numFmtId="0" fontId="33" fillId="0" borderId="0" xfId="0" applyFont="1" applyFill="1" applyBorder="1"/>
    <xf numFmtId="0" fontId="33" fillId="0" borderId="0" xfId="0" applyFont="1" applyFill="1" applyBorder="1" applyAlignment="1"/>
    <xf numFmtId="0" fontId="34" fillId="0" borderId="0" xfId="0" applyFont="1" applyFill="1" applyBorder="1" applyAlignment="1" applyProtection="1">
      <alignment horizontal="left"/>
      <protection hidden="1"/>
    </xf>
    <xf numFmtId="0" fontId="33" fillId="0" borderId="0" xfId="0" applyFont="1" applyFill="1" applyBorder="1" applyAlignment="1" applyProtection="1">
      <alignment horizontal="center"/>
      <protection hidden="1"/>
    </xf>
    <xf numFmtId="165" fontId="33" fillId="0" borderId="0" xfId="0" quotePrefix="1" applyNumberFormat="1" applyFont="1" applyFill="1" applyBorder="1" applyAlignment="1"/>
    <xf numFmtId="165" fontId="33" fillId="0" borderId="0" xfId="0" applyNumberFormat="1" applyFont="1" applyFill="1" applyBorder="1" applyAlignment="1"/>
    <xf numFmtId="0" fontId="29" fillId="0" borderId="0" xfId="0" applyFont="1" applyFill="1" applyBorder="1" applyAlignment="1"/>
    <xf numFmtId="1" fontId="33" fillId="0" borderId="0" xfId="0" applyNumberFormat="1" applyFont="1" applyFill="1" applyBorder="1"/>
    <xf numFmtId="0" fontId="33" fillId="0" borderId="0" xfId="0" applyFont="1" applyFill="1" applyBorder="1" applyAlignment="1" applyProtection="1">
      <protection hidden="1"/>
    </xf>
    <xf numFmtId="1" fontId="33" fillId="0" borderId="0" xfId="0" quotePrefix="1" applyNumberFormat="1" applyFont="1" applyFill="1" applyBorder="1" applyAlignment="1">
      <alignment horizontal="center" vertical="center"/>
    </xf>
    <xf numFmtId="1" fontId="33" fillId="0" borderId="0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 applyProtection="1">
      <alignment horizontal="center"/>
      <protection hidden="1"/>
    </xf>
    <xf numFmtId="0" fontId="33" fillId="0" borderId="0" xfId="0" applyFont="1" applyFill="1" applyBorder="1" applyAlignment="1">
      <alignment horizontal="right"/>
    </xf>
    <xf numFmtId="0" fontId="1" fillId="6" borderId="0" xfId="0" applyFont="1" applyFill="1" applyBorder="1" applyAlignment="1" applyProtection="1">
      <alignment horizontal="left"/>
      <protection hidden="1"/>
    </xf>
    <xf numFmtId="0" fontId="3" fillId="6" borderId="0" xfId="0" applyFont="1" applyFill="1" applyBorder="1" applyAlignment="1" applyProtection="1">
      <alignment horizontal="left"/>
      <protection hidden="1"/>
    </xf>
    <xf numFmtId="0" fontId="2" fillId="6" borderId="0" xfId="0" applyFont="1" applyFill="1" applyBorder="1" applyAlignment="1" applyProtection="1">
      <alignment horizontal="center"/>
      <protection hidden="1"/>
    </xf>
    <xf numFmtId="0" fontId="2" fillId="6" borderId="0" xfId="0" applyFont="1" applyFill="1" applyBorder="1" applyAlignment="1">
      <alignment vertical="center"/>
    </xf>
    <xf numFmtId="0" fontId="19" fillId="6" borderId="0" xfId="0" applyFont="1" applyFill="1" applyBorder="1" applyAlignment="1">
      <alignment horizontal="left" vertical="center"/>
    </xf>
    <xf numFmtId="0" fontId="2" fillId="6" borderId="0" xfId="0" quotePrefix="1" applyFont="1" applyFill="1" applyBorder="1" applyAlignment="1">
      <alignment horizontal="center"/>
    </xf>
    <xf numFmtId="0" fontId="18" fillId="6" borderId="0" xfId="0" applyFont="1" applyFill="1" applyBorder="1" applyAlignment="1"/>
    <xf numFmtId="0" fontId="9" fillId="6" borderId="0" xfId="0" applyFont="1" applyFill="1" applyBorder="1" applyAlignment="1"/>
    <xf numFmtId="0" fontId="13" fillId="6" borderId="0" xfId="0" applyFont="1" applyFill="1" applyBorder="1" applyAlignment="1" applyProtection="1">
      <protection hidden="1"/>
    </xf>
    <xf numFmtId="0" fontId="13" fillId="6" borderId="0" xfId="0" applyFont="1" applyFill="1" applyBorder="1" applyAlignment="1" applyProtection="1">
      <alignment horizontal="center"/>
      <protection hidden="1"/>
    </xf>
    <xf numFmtId="0" fontId="13" fillId="6" borderId="0" xfId="0" applyFont="1" applyFill="1" applyBorder="1" applyProtection="1">
      <protection hidden="1"/>
    </xf>
    <xf numFmtId="2" fontId="13" fillId="6" borderId="0" xfId="0" applyNumberFormat="1" applyFont="1" applyFill="1" applyBorder="1" applyProtection="1">
      <protection hidden="1"/>
    </xf>
    <xf numFmtId="0" fontId="22" fillId="6" borderId="0" xfId="0" applyFont="1" applyFill="1" applyBorder="1" applyAlignment="1">
      <alignment vertical="center"/>
    </xf>
    <xf numFmtId="0" fontId="21" fillId="6" borderId="0" xfId="0" applyFont="1" applyFill="1" applyBorder="1" applyAlignment="1"/>
    <xf numFmtId="0" fontId="11" fillId="6" borderId="0" xfId="0" applyFont="1" applyFill="1" applyBorder="1"/>
    <xf numFmtId="0" fontId="27" fillId="6" borderId="0" xfId="0" applyFont="1" applyFill="1" applyBorder="1" applyAlignment="1" applyProtection="1">
      <alignment horizontal="left"/>
      <protection hidden="1"/>
    </xf>
    <xf numFmtId="0" fontId="5" fillId="6" borderId="0" xfId="0" applyFont="1" applyFill="1" applyBorder="1" applyAlignment="1" applyProtection="1">
      <alignment horizontal="left"/>
      <protection locked="0"/>
    </xf>
    <xf numFmtId="0" fontId="7" fillId="6" borderId="0" xfId="0" applyFont="1" applyFill="1" applyBorder="1" applyAlignment="1" applyProtection="1">
      <alignment horizontal="left"/>
      <protection locked="0"/>
    </xf>
    <xf numFmtId="0" fontId="2" fillId="6" borderId="0" xfId="0" applyFont="1" applyFill="1" applyBorder="1" applyAlignment="1" applyProtection="1">
      <alignment horizontal="left"/>
      <protection locked="0"/>
    </xf>
    <xf numFmtId="0" fontId="28" fillId="6" borderId="0" xfId="0" applyFont="1" applyFill="1" applyBorder="1" applyAlignment="1" applyProtection="1">
      <alignment horizontal="left"/>
      <protection hidden="1"/>
    </xf>
    <xf numFmtId="0" fontId="7" fillId="6" borderId="0" xfId="0" applyFont="1" applyFill="1" applyBorder="1" applyAlignment="1" applyProtection="1">
      <alignment horizontal="left"/>
      <protection hidden="1"/>
    </xf>
    <xf numFmtId="0" fontId="7" fillId="6" borderId="0" xfId="0" applyFont="1" applyFill="1" applyBorder="1" applyAlignment="1" applyProtection="1">
      <alignment horizontal="center"/>
      <protection hidden="1"/>
    </xf>
    <xf numFmtId="0" fontId="7" fillId="6" borderId="0" xfId="0" applyFont="1" applyFill="1" applyBorder="1" applyAlignment="1" applyProtection="1">
      <alignment horizontal="left" vertical="center"/>
      <protection hidden="1"/>
    </xf>
    <xf numFmtId="0" fontId="6" fillId="5" borderId="0" xfId="0" applyFont="1" applyFill="1" applyAlignment="1" applyProtection="1">
      <alignment horizontal="right"/>
      <protection hidden="1"/>
    </xf>
    <xf numFmtId="0" fontId="10" fillId="5" borderId="0" xfId="0" applyFont="1" applyFill="1" applyAlignment="1" applyProtection="1">
      <alignment horizontal="right"/>
      <protection hidden="1"/>
    </xf>
    <xf numFmtId="0" fontId="27" fillId="5" borderId="0" xfId="0" applyFont="1" applyFill="1" applyAlignment="1" applyProtection="1">
      <alignment horizontal="left"/>
      <protection hidden="1"/>
    </xf>
    <xf numFmtId="0" fontId="16" fillId="7" borderId="6" xfId="0" applyFont="1" applyFill="1" applyBorder="1" applyAlignment="1" applyProtection="1">
      <alignment horizontal="left"/>
      <protection locked="0" hidden="1"/>
    </xf>
    <xf numFmtId="0" fontId="17" fillId="3" borderId="0" xfId="0" applyFont="1" applyFill="1" applyProtection="1">
      <protection hidden="1"/>
    </xf>
    <xf numFmtId="0" fontId="17" fillId="3" borderId="6" xfId="0" applyFont="1" applyFill="1" applyBorder="1" applyAlignment="1" applyProtection="1">
      <alignment vertical="center"/>
      <protection hidden="1"/>
    </xf>
    <xf numFmtId="0" fontId="15" fillId="6" borderId="0" xfId="0" applyFont="1" applyFill="1" applyBorder="1" applyProtection="1">
      <protection hidden="1"/>
    </xf>
    <xf numFmtId="0" fontId="17" fillId="9" borderId="2" xfId="0" applyFont="1" applyFill="1" applyBorder="1" applyAlignment="1" applyProtection="1">
      <alignment horizontal="center"/>
      <protection hidden="1"/>
    </xf>
    <xf numFmtId="0" fontId="17" fillId="9" borderId="3" xfId="0" applyFont="1" applyFill="1" applyBorder="1" applyAlignment="1" applyProtection="1">
      <alignment horizont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9" xfId="0" applyFont="1" applyFill="1" applyBorder="1" applyAlignment="1" applyProtection="1">
      <alignment vertical="center"/>
      <protection hidden="1"/>
    </xf>
    <xf numFmtId="0" fontId="25" fillId="3" borderId="13" xfId="0" applyFont="1" applyFill="1" applyBorder="1" applyAlignment="1" applyProtection="1">
      <alignment vertical="center"/>
      <protection hidden="1"/>
    </xf>
    <xf numFmtId="0" fontId="25" fillId="3" borderId="1" xfId="0" applyFont="1" applyFill="1" applyBorder="1" applyAlignment="1" applyProtection="1">
      <alignment vertical="center"/>
      <protection hidden="1"/>
    </xf>
    <xf numFmtId="0" fontId="24" fillId="3" borderId="19" xfId="0" applyFont="1" applyFill="1" applyBorder="1" applyAlignment="1" applyProtection="1">
      <alignment vertical="center"/>
      <protection hidden="1"/>
    </xf>
    <xf numFmtId="0" fontId="37" fillId="9" borderId="2" xfId="0" applyFont="1" applyFill="1" applyBorder="1" applyAlignment="1" applyProtection="1">
      <alignment horizontal="center" vertical="center"/>
      <protection hidden="1"/>
    </xf>
    <xf numFmtId="0" fontId="37" fillId="9" borderId="0" xfId="0" applyFont="1" applyFill="1" applyBorder="1" applyAlignment="1" applyProtection="1">
      <alignment horizontal="center" vertical="center"/>
      <protection hidden="1"/>
    </xf>
    <xf numFmtId="0" fontId="37" fillId="9" borderId="3" xfId="0" applyFont="1" applyFill="1" applyBorder="1" applyAlignment="1" applyProtection="1">
      <alignment horizontal="center" vertical="center"/>
      <protection hidden="1"/>
    </xf>
    <xf numFmtId="0" fontId="38" fillId="4" borderId="11" xfId="0" applyFont="1" applyFill="1" applyBorder="1" applyProtection="1">
      <protection hidden="1"/>
    </xf>
    <xf numFmtId="0" fontId="38" fillId="4" borderId="14" xfId="0" applyFont="1" applyFill="1" applyBorder="1" applyProtection="1">
      <protection hidden="1"/>
    </xf>
    <xf numFmtId="164" fontId="38" fillId="4" borderId="5" xfId="0" applyNumberFormat="1" applyFont="1" applyFill="1" applyBorder="1" applyProtection="1">
      <protection hidden="1"/>
    </xf>
    <xf numFmtId="2" fontId="39" fillId="2" borderId="20" xfId="0" applyNumberFormat="1" applyFont="1" applyFill="1" applyBorder="1" applyAlignment="1" applyProtection="1">
      <alignment horizontal="center" vertical="center"/>
      <protection locked="0" hidden="1"/>
    </xf>
    <xf numFmtId="2" fontId="39" fillId="2" borderId="5" xfId="0" applyNumberFormat="1" applyFont="1" applyFill="1" applyBorder="1" applyAlignment="1" applyProtection="1">
      <alignment horizontal="center" vertical="center"/>
      <protection locked="0" hidden="1"/>
    </xf>
    <xf numFmtId="0" fontId="39" fillId="2" borderId="20" xfId="0" applyFont="1" applyFill="1" applyBorder="1" applyAlignment="1" applyProtection="1">
      <alignment horizontal="center" vertical="center"/>
      <protection locked="0" hidden="1"/>
    </xf>
    <xf numFmtId="0" fontId="39" fillId="2" borderId="4" xfId="0" applyFont="1" applyFill="1" applyBorder="1" applyAlignment="1" applyProtection="1">
      <alignment horizontal="center" vertical="center"/>
      <protection locked="0" hidden="1"/>
    </xf>
    <xf numFmtId="2" fontId="39" fillId="2" borderId="4" xfId="0" applyNumberFormat="1" applyFont="1" applyFill="1" applyBorder="1" applyAlignment="1" applyProtection="1">
      <alignment horizontal="center" vertical="center"/>
      <protection locked="0" hidden="1"/>
    </xf>
    <xf numFmtId="2" fontId="39" fillId="2" borderId="21" xfId="0" applyNumberFormat="1" applyFont="1" applyFill="1" applyBorder="1" applyAlignment="1" applyProtection="1">
      <alignment horizontal="center" vertical="center"/>
      <protection locked="0" hidden="1"/>
    </xf>
    <xf numFmtId="2" fontId="39" fillId="2" borderId="24" xfId="0" applyNumberFormat="1" applyFont="1" applyFill="1" applyBorder="1" applyAlignment="1" applyProtection="1">
      <alignment horizontal="center" vertical="center"/>
      <protection locked="0" hidden="1"/>
    </xf>
    <xf numFmtId="0" fontId="39" fillId="2" borderId="21" xfId="0" applyFont="1" applyFill="1" applyBorder="1" applyAlignment="1" applyProtection="1">
      <alignment horizontal="center" vertical="center"/>
      <protection locked="0" hidden="1"/>
    </xf>
    <xf numFmtId="0" fontId="39" fillId="2" borderId="22" xfId="0" applyFont="1" applyFill="1" applyBorder="1" applyAlignment="1" applyProtection="1">
      <alignment horizontal="center" vertical="center"/>
      <protection locked="0" hidden="1"/>
    </xf>
    <xf numFmtId="2" fontId="39" fillId="2" borderId="22" xfId="0" applyNumberFormat="1" applyFont="1" applyFill="1" applyBorder="1" applyAlignment="1" applyProtection="1">
      <alignment horizontal="center" vertical="center"/>
      <protection locked="0" hidden="1"/>
    </xf>
    <xf numFmtId="0" fontId="38" fillId="4" borderId="18" xfId="0" applyFont="1" applyFill="1" applyBorder="1" applyProtection="1">
      <protection hidden="1"/>
    </xf>
    <xf numFmtId="0" fontId="38" fillId="4" borderId="23" xfId="0" applyFont="1" applyFill="1" applyBorder="1" applyProtection="1">
      <protection hidden="1"/>
    </xf>
    <xf numFmtId="0" fontId="25" fillId="3" borderId="13" xfId="0" applyFont="1" applyFill="1" applyBorder="1" applyAlignment="1" applyProtection="1">
      <alignment horizontal="center" vertical="center"/>
      <protection hidden="1"/>
    </xf>
    <xf numFmtId="0" fontId="25" fillId="3" borderId="1" xfId="0" applyFont="1" applyFill="1" applyBorder="1" applyAlignment="1" applyProtection="1">
      <alignment horizontal="center" vertical="center"/>
      <protection hidden="1"/>
    </xf>
    <xf numFmtId="0" fontId="14" fillId="0" borderId="20" xfId="0" applyFont="1" applyBorder="1" applyProtection="1">
      <protection locked="0" hidden="1"/>
    </xf>
    <xf numFmtId="0" fontId="14" fillId="0" borderId="4" xfId="0" applyFont="1" applyBorder="1" applyProtection="1">
      <protection locked="0" hidden="1"/>
    </xf>
    <xf numFmtId="0" fontId="14" fillId="0" borderId="21" xfId="0" applyFont="1" applyBorder="1" applyProtection="1">
      <protection locked="0" hidden="1"/>
    </xf>
    <xf numFmtId="0" fontId="14" fillId="0" borderId="22" xfId="0" applyFont="1" applyBorder="1" applyProtection="1">
      <protection locked="0" hidden="1"/>
    </xf>
    <xf numFmtId="0" fontId="23" fillId="6" borderId="0" xfId="0" applyFont="1" applyFill="1" applyBorder="1" applyProtection="1">
      <protection hidden="1"/>
    </xf>
    <xf numFmtId="0" fontId="40" fillId="6" borderId="0" xfId="0" applyFont="1" applyFill="1" applyBorder="1" applyProtection="1">
      <protection hidden="1"/>
    </xf>
    <xf numFmtId="0" fontId="41" fillId="6" borderId="0" xfId="0" applyFont="1" applyFill="1" applyBorder="1" applyAlignment="1" applyProtection="1">
      <alignment horizontal="left" vertical="center"/>
      <protection hidden="1"/>
    </xf>
    <xf numFmtId="0" fontId="23" fillId="6" borderId="0" xfId="0" applyFont="1" applyFill="1" applyBorder="1" applyAlignment="1" applyProtection="1">
      <alignment horizontal="left" vertical="center"/>
      <protection hidden="1"/>
    </xf>
    <xf numFmtId="0" fontId="23" fillId="6" borderId="0" xfId="0" applyFont="1" applyFill="1" applyBorder="1" applyAlignment="1" applyProtection="1">
      <alignment horizontal="left"/>
      <protection hidden="1"/>
    </xf>
    <xf numFmtId="0" fontId="41" fillId="6" borderId="0" xfId="0" applyFont="1" applyFill="1" applyBorder="1" applyProtection="1">
      <protection hidden="1"/>
    </xf>
    <xf numFmtId="0" fontId="41" fillId="6" borderId="0" xfId="0" applyFont="1" applyFill="1" applyBorder="1" applyAlignment="1" applyProtection="1">
      <alignment vertical="center"/>
      <protection hidden="1"/>
    </xf>
    <xf numFmtId="164" fontId="38" fillId="4" borderId="24" xfId="0" applyNumberFormat="1" applyFont="1" applyFill="1" applyBorder="1" applyProtection="1">
      <protection hidden="1"/>
    </xf>
    <xf numFmtId="0" fontId="11" fillId="0" borderId="0" xfId="0" applyFont="1" applyFill="1" applyProtection="1">
      <protection hidden="1"/>
    </xf>
    <xf numFmtId="0" fontId="24" fillId="6" borderId="0" xfId="0" applyFont="1" applyFill="1" applyBorder="1"/>
    <xf numFmtId="0" fontId="42" fillId="4" borderId="15" xfId="0" applyFont="1" applyFill="1" applyBorder="1" applyAlignment="1" applyProtection="1">
      <alignment horizontal="center" vertical="center"/>
      <protection locked="0"/>
    </xf>
    <xf numFmtId="0" fontId="0" fillId="8" borderId="28" xfId="0" applyFill="1" applyBorder="1" applyAlignment="1" applyProtection="1">
      <alignment horizontal="center"/>
      <protection hidden="1"/>
    </xf>
    <xf numFmtId="0" fontId="0" fillId="8" borderId="29" xfId="0" applyFill="1" applyBorder="1" applyAlignment="1" applyProtection="1">
      <alignment horizontal="center"/>
      <protection hidden="1"/>
    </xf>
    <xf numFmtId="0" fontId="0" fillId="8" borderId="30" xfId="0" applyFill="1" applyBorder="1" applyAlignment="1" applyProtection="1">
      <alignment horizontal="center"/>
      <protection hidden="1"/>
    </xf>
    <xf numFmtId="0" fontId="0" fillId="0" borderId="26" xfId="0" applyBorder="1" applyAlignment="1" applyProtection="1">
      <alignment horizontal="center"/>
      <protection hidden="1"/>
    </xf>
    <xf numFmtId="2" fontId="0" fillId="0" borderId="25" xfId="0" applyNumberFormat="1" applyBorder="1" applyAlignment="1" applyProtection="1">
      <alignment horizontal="center"/>
      <protection hidden="1"/>
    </xf>
    <xf numFmtId="0" fontId="0" fillId="0" borderId="25" xfId="0" applyBorder="1" applyAlignment="1" applyProtection="1">
      <alignment horizontal="center"/>
      <protection hidden="1"/>
    </xf>
    <xf numFmtId="0" fontId="0" fillId="0" borderId="27" xfId="0" applyBorder="1" applyAlignment="1" applyProtection="1">
      <alignment horizontal="center"/>
      <protection hidden="1"/>
    </xf>
    <xf numFmtId="2" fontId="0" fillId="0" borderId="4" xfId="0" applyNumberFormat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2" fontId="0" fillId="0" borderId="22" xfId="0" applyNumberFormat="1" applyBorder="1" applyAlignment="1" applyProtection="1">
      <alignment horizontal="center"/>
      <protection hidden="1"/>
    </xf>
    <xf numFmtId="0" fontId="0" fillId="0" borderId="22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1" xfId="0" applyBorder="1" applyAlignment="1" applyProtection="1">
      <alignment horizontal="center"/>
      <protection hidden="1"/>
    </xf>
    <xf numFmtId="0" fontId="43" fillId="6" borderId="0" xfId="0" applyFont="1" applyFill="1" applyBorder="1" applyAlignment="1" applyProtection="1">
      <alignment vertical="center"/>
      <protection hidden="1"/>
    </xf>
    <xf numFmtId="0" fontId="46" fillId="6" borderId="0" xfId="0" applyFont="1" applyFill="1" applyBorder="1" applyAlignment="1" applyProtection="1">
      <alignment horizontal="center"/>
      <protection locked="0" hidden="1"/>
    </xf>
    <xf numFmtId="0" fontId="44" fillId="6" borderId="0" xfId="0" applyFont="1" applyFill="1" applyBorder="1" applyAlignment="1" applyProtection="1">
      <alignment horizontal="center" vertical="center"/>
      <protection hidden="1"/>
    </xf>
    <xf numFmtId="0" fontId="46" fillId="6" borderId="0" xfId="0" applyFont="1" applyFill="1" applyBorder="1" applyAlignment="1" applyProtection="1">
      <alignment horizontal="center" vertical="center"/>
      <protection locked="0" hidden="1"/>
    </xf>
    <xf numFmtId="2" fontId="46" fillId="6" borderId="0" xfId="0" applyNumberFormat="1" applyFont="1" applyFill="1" applyBorder="1" applyAlignment="1" applyProtection="1">
      <alignment horizontal="center" vertical="center"/>
      <protection locked="0" hidden="1"/>
    </xf>
    <xf numFmtId="0" fontId="44" fillId="6" borderId="0" xfId="0" applyFont="1" applyFill="1" applyBorder="1" applyAlignment="1" applyProtection="1">
      <alignment horizontal="center"/>
      <protection hidden="1"/>
    </xf>
    <xf numFmtId="0" fontId="46" fillId="6" borderId="0" xfId="0" applyFont="1" applyFill="1" applyBorder="1" applyAlignment="1" applyProtection="1">
      <protection locked="0" hidden="1"/>
    </xf>
    <xf numFmtId="0" fontId="44" fillId="6" borderId="0" xfId="0" applyFont="1" applyFill="1" applyBorder="1" applyAlignment="1" applyProtection="1">
      <alignment horizontal="left"/>
      <protection hidden="1"/>
    </xf>
    <xf numFmtId="0" fontId="46" fillId="6" borderId="0" xfId="0" applyFont="1" applyFill="1" applyBorder="1" applyProtection="1">
      <protection locked="0" hidden="1"/>
    </xf>
    <xf numFmtId="0" fontId="44" fillId="6" borderId="0" xfId="0" applyFont="1" applyFill="1" applyBorder="1" applyAlignment="1" applyProtection="1">
      <protection hidden="1"/>
    </xf>
    <xf numFmtId="0" fontId="51" fillId="6" borderId="0" xfId="0" applyFont="1" applyFill="1" applyBorder="1" applyProtection="1">
      <protection hidden="1"/>
    </xf>
    <xf numFmtId="0" fontId="44" fillId="6" borderId="0" xfId="0" applyFont="1" applyFill="1" applyBorder="1" applyProtection="1">
      <protection hidden="1"/>
    </xf>
    <xf numFmtId="0" fontId="46" fillId="6" borderId="0" xfId="0" applyFont="1" applyFill="1" applyBorder="1" applyProtection="1">
      <protection hidden="1"/>
    </xf>
    <xf numFmtId="0" fontId="52" fillId="6" borderId="0" xfId="0" applyFont="1" applyFill="1" applyBorder="1" applyAlignment="1" applyProtection="1">
      <alignment vertical="center"/>
      <protection hidden="1"/>
    </xf>
    <xf numFmtId="0" fontId="46" fillId="6" borderId="0" xfId="0" applyFont="1" applyFill="1" applyBorder="1" applyAlignment="1" applyProtection="1">
      <protection hidden="1"/>
    </xf>
    <xf numFmtId="0" fontId="44" fillId="6" borderId="0" xfId="0" applyFont="1" applyFill="1" applyBorder="1" applyAlignment="1" applyProtection="1">
      <alignment vertical="center"/>
      <protection hidden="1"/>
    </xf>
    <xf numFmtId="0" fontId="43" fillId="6" borderId="0" xfId="0" applyFont="1" applyFill="1" applyBorder="1" applyProtection="1">
      <protection hidden="1"/>
    </xf>
    <xf numFmtId="0" fontId="23" fillId="6" borderId="0" xfId="0" applyFont="1" applyFill="1" applyBorder="1" applyAlignment="1" applyProtection="1">
      <protection hidden="1"/>
    </xf>
    <xf numFmtId="0" fontId="49" fillId="6" borderId="0" xfId="0" applyFont="1" applyFill="1" applyBorder="1" applyAlignment="1" applyProtection="1">
      <alignment horizontal="center"/>
      <protection hidden="1"/>
    </xf>
    <xf numFmtId="0" fontId="46" fillId="6" borderId="0" xfId="0" applyFont="1" applyFill="1" applyBorder="1" applyAlignment="1" applyProtection="1">
      <alignment horizontal="left"/>
      <protection locked="0" hidden="1"/>
    </xf>
    <xf numFmtId="0" fontId="44" fillId="6" borderId="0" xfId="0" applyFont="1" applyFill="1" applyBorder="1" applyAlignment="1" applyProtection="1">
      <alignment horizontal="left" vertical="center"/>
      <protection hidden="1"/>
    </xf>
    <xf numFmtId="0" fontId="0" fillId="10" borderId="32" xfId="0" applyFill="1" applyBorder="1" applyProtection="1">
      <protection hidden="1"/>
    </xf>
    <xf numFmtId="0" fontId="0" fillId="10" borderId="33" xfId="0" applyFill="1" applyBorder="1" applyProtection="1">
      <protection hidden="1"/>
    </xf>
    <xf numFmtId="0" fontId="0" fillId="10" borderId="34" xfId="0" applyFill="1" applyBorder="1" applyProtection="1">
      <protection hidden="1"/>
    </xf>
    <xf numFmtId="0" fontId="0" fillId="10" borderId="35" xfId="0" applyFill="1" applyBorder="1" applyProtection="1">
      <protection hidden="1"/>
    </xf>
    <xf numFmtId="0" fontId="0" fillId="10" borderId="36" xfId="0" applyFill="1" applyBorder="1" applyProtection="1">
      <protection hidden="1"/>
    </xf>
    <xf numFmtId="0" fontId="0" fillId="10" borderId="37" xfId="0" applyFill="1" applyBorder="1" applyProtection="1">
      <protection hidden="1"/>
    </xf>
    <xf numFmtId="164" fontId="14" fillId="0" borderId="5" xfId="0" applyNumberFormat="1" applyFont="1" applyFill="1" applyBorder="1" applyProtection="1">
      <protection locked="0" hidden="1"/>
    </xf>
    <xf numFmtId="164" fontId="14" fillId="0" borderId="24" xfId="0" applyNumberFormat="1" applyFont="1" applyFill="1" applyBorder="1" applyProtection="1">
      <protection locked="0" hidden="1"/>
    </xf>
    <xf numFmtId="0" fontId="44" fillId="6" borderId="0" xfId="0" applyFont="1" applyFill="1" applyBorder="1" applyAlignment="1" applyProtection="1">
      <alignment horizontal="left"/>
      <protection hidden="1"/>
    </xf>
    <xf numFmtId="0" fontId="46" fillId="6" borderId="0" xfId="0" applyFont="1" applyFill="1" applyBorder="1" applyAlignment="1" applyProtection="1">
      <alignment horizontal="left"/>
      <protection locked="0" hidden="1"/>
    </xf>
    <xf numFmtId="0" fontId="46" fillId="6" borderId="0" xfId="0" applyFont="1" applyFill="1" applyBorder="1" applyAlignment="1" applyProtection="1">
      <alignment horizontal="center"/>
      <protection locked="0" hidden="1"/>
    </xf>
    <xf numFmtId="0" fontId="46" fillId="6" borderId="0" xfId="0" applyFont="1" applyFill="1" applyBorder="1" applyAlignment="1" applyProtection="1">
      <alignment horizontal="right"/>
      <protection hidden="1"/>
    </xf>
    <xf numFmtId="0" fontId="44" fillId="6" borderId="0" xfId="0" applyFont="1" applyFill="1" applyBorder="1" applyAlignment="1" applyProtection="1">
      <alignment horizontal="right"/>
      <protection hidden="1"/>
    </xf>
    <xf numFmtId="0" fontId="48" fillId="6" borderId="0" xfId="0" applyFont="1" applyFill="1" applyBorder="1" applyAlignment="1" applyProtection="1">
      <alignment horizontal="right"/>
      <protection hidden="1"/>
    </xf>
    <xf numFmtId="0" fontId="48" fillId="6" borderId="0" xfId="0" applyFont="1" applyFill="1" applyBorder="1" applyAlignment="1" applyProtection="1">
      <alignment horizontal="center"/>
      <protection hidden="1"/>
    </xf>
    <xf numFmtId="0" fontId="46" fillId="6" borderId="0" xfId="0" applyFont="1" applyFill="1" applyBorder="1" applyAlignment="1" applyProtection="1">
      <alignment horizontal="center"/>
      <protection hidden="1"/>
    </xf>
    <xf numFmtId="0" fontId="44" fillId="6" borderId="0" xfId="0" applyFont="1" applyFill="1" applyBorder="1" applyAlignment="1" applyProtection="1">
      <alignment horizontal="center"/>
      <protection hidden="1"/>
    </xf>
    <xf numFmtId="0" fontId="49" fillId="6" borderId="0" xfId="0" applyFont="1" applyFill="1" applyBorder="1" applyAlignment="1" applyProtection="1">
      <alignment horizontal="center"/>
      <protection hidden="1"/>
    </xf>
    <xf numFmtId="0" fontId="17" fillId="9" borderId="11" xfId="0" applyFont="1" applyFill="1" applyBorder="1" applyAlignment="1" applyProtection="1">
      <alignment horizontal="center"/>
      <protection hidden="1"/>
    </xf>
    <xf numFmtId="0" fontId="17" fillId="9" borderId="14" xfId="0" applyFont="1" applyFill="1" applyBorder="1" applyAlignment="1" applyProtection="1">
      <alignment horizontal="center"/>
      <protection hidden="1"/>
    </xf>
    <xf numFmtId="0" fontId="47" fillId="6" borderId="0" xfId="0" applyFont="1" applyFill="1" applyBorder="1" applyAlignment="1" applyProtection="1">
      <alignment horizontal="center" vertical="center"/>
      <protection hidden="1"/>
    </xf>
    <xf numFmtId="0" fontId="16" fillId="7" borderId="6" xfId="0" applyFont="1" applyFill="1" applyBorder="1" applyAlignment="1" applyProtection="1">
      <alignment horizontal="center"/>
      <protection locked="0" hidden="1"/>
    </xf>
    <xf numFmtId="0" fontId="16" fillId="7" borderId="11" xfId="0" applyFont="1" applyFill="1" applyBorder="1" applyAlignment="1" applyProtection="1">
      <alignment horizontal="center"/>
      <protection locked="0" hidden="1"/>
    </xf>
    <xf numFmtId="0" fontId="16" fillId="7" borderId="7" xfId="0" applyFont="1" applyFill="1" applyBorder="1" applyAlignment="1" applyProtection="1">
      <alignment horizontal="center"/>
      <protection locked="0" hidden="1"/>
    </xf>
    <xf numFmtId="0" fontId="45" fillId="6" borderId="0" xfId="0" applyFont="1" applyFill="1" applyBorder="1" applyAlignment="1" applyProtection="1">
      <alignment horizontal="center"/>
      <protection locked="0" hidden="1"/>
    </xf>
    <xf numFmtId="0" fontId="46" fillId="6" borderId="0" xfId="0" applyFont="1" applyFill="1" applyBorder="1" applyAlignment="1" applyProtection="1">
      <alignment horizontal="left"/>
      <protection hidden="1"/>
    </xf>
    <xf numFmtId="0" fontId="17" fillId="9" borderId="12" xfId="0" applyFont="1" applyFill="1" applyBorder="1" applyAlignment="1" applyProtection="1">
      <alignment horizontal="center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8" xfId="0" applyFont="1" applyFill="1" applyBorder="1" applyAlignment="1" applyProtection="1">
      <alignment horizontal="left"/>
      <protection hidden="1"/>
    </xf>
    <xf numFmtId="0" fontId="6" fillId="5" borderId="0" xfId="0" applyFont="1" applyFill="1" applyAlignment="1" applyProtection="1">
      <alignment horizontal="left"/>
      <protection hidden="1"/>
    </xf>
    <xf numFmtId="0" fontId="6" fillId="5" borderId="8" xfId="0" applyFont="1" applyFill="1" applyBorder="1" applyAlignment="1" applyProtection="1">
      <alignment horizontal="left"/>
      <protection hidden="1"/>
    </xf>
    <xf numFmtId="0" fontId="46" fillId="6" borderId="0" xfId="0" applyFont="1" applyFill="1" applyBorder="1" applyAlignment="1" applyProtection="1">
      <alignment horizontal="right"/>
      <protection locked="0" hidden="1"/>
    </xf>
    <xf numFmtId="0" fontId="44" fillId="6" borderId="0" xfId="0" applyFont="1" applyFill="1" applyBorder="1" applyAlignment="1" applyProtection="1">
      <alignment horizontal="left" vertical="center"/>
      <protection hidden="1"/>
    </xf>
    <xf numFmtId="0" fontId="16" fillId="7" borderId="17" xfId="0" applyFont="1" applyFill="1" applyBorder="1" applyAlignment="1" applyProtection="1">
      <alignment horizontal="center"/>
      <protection locked="0" hidden="1"/>
    </xf>
    <xf numFmtId="0" fontId="16" fillId="7" borderId="9" xfId="0" applyFont="1" applyFill="1" applyBorder="1" applyAlignment="1" applyProtection="1">
      <alignment horizontal="center"/>
      <protection locked="0" hidden="1"/>
    </xf>
    <xf numFmtId="0" fontId="16" fillId="7" borderId="10" xfId="0" applyFont="1" applyFill="1" applyBorder="1" applyAlignment="1" applyProtection="1">
      <alignment horizontal="center"/>
      <protection locked="0" hidden="1"/>
    </xf>
    <xf numFmtId="14" fontId="24" fillId="6" borderId="0" xfId="0" applyNumberFormat="1" applyFont="1" applyFill="1" applyBorder="1" applyAlignment="1">
      <alignment horizontal="center"/>
    </xf>
    <xf numFmtId="0" fontId="50" fillId="6" borderId="0" xfId="0" applyFont="1" applyFill="1" applyBorder="1" applyAlignment="1" applyProtection="1">
      <alignment horizontal="center" vertical="center"/>
      <protection hidden="1"/>
    </xf>
    <xf numFmtId="0" fontId="46" fillId="6" borderId="0" xfId="0" applyFont="1" applyFill="1" applyBorder="1" applyAlignment="1" applyProtection="1">
      <alignment horizontal="center" vertical="center"/>
      <protection locked="0" hidden="1"/>
    </xf>
    <xf numFmtId="0" fontId="10" fillId="5" borderId="0" xfId="0" applyFont="1" applyFill="1" applyAlignment="1" applyProtection="1">
      <alignment horizontal="center"/>
      <protection hidden="1"/>
    </xf>
    <xf numFmtId="0" fontId="10" fillId="5" borderId="8" xfId="0" applyFont="1" applyFill="1" applyBorder="1" applyAlignment="1" applyProtection="1">
      <alignment horizontal="center"/>
      <protection hidden="1"/>
    </xf>
    <xf numFmtId="0" fontId="43" fillId="6" borderId="0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C0C0C0"/>
      <color rgb="FFDDDDDD"/>
      <color rgb="FFC5C5F1"/>
      <color rgb="FFA2A2E8"/>
      <color rgb="FF8484E0"/>
      <color rgb="FFC5B7FF"/>
      <color rgb="FFB3CCFF"/>
      <color rgb="FFFFFFCC"/>
      <color rgb="FFCCB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613964</xdr:colOff>
      <xdr:row>0</xdr:row>
      <xdr:rowOff>52021</xdr:rowOff>
    </xdr:from>
    <xdr:to>
      <xdr:col>25</xdr:col>
      <xdr:colOff>659683</xdr:colOff>
      <xdr:row>0</xdr:row>
      <xdr:rowOff>147271</xdr:rowOff>
    </xdr:to>
    <xdr:sp macro="" textlink="">
      <xdr:nvSpPr>
        <xdr:cNvPr id="2" name="Down Arrow 1"/>
        <xdr:cNvSpPr/>
      </xdr:nvSpPr>
      <xdr:spPr>
        <a:xfrm>
          <a:off x="9362310" y="52021"/>
          <a:ext cx="45719" cy="952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15</xdr:col>
      <xdr:colOff>179295</xdr:colOff>
      <xdr:row>0</xdr:row>
      <xdr:rowOff>67235</xdr:rowOff>
    </xdr:from>
    <xdr:to>
      <xdr:col>23</xdr:col>
      <xdr:colOff>381814</xdr:colOff>
      <xdr:row>3</xdr:row>
      <xdr:rowOff>181446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3295" y="67235"/>
          <a:ext cx="3127254" cy="719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AV187"/>
  <sheetViews>
    <sheetView tabSelected="1" zoomScale="85" zoomScaleNormal="85" workbookViewId="0">
      <selection activeCell="K2" sqref="K2"/>
    </sheetView>
  </sheetViews>
  <sheetFormatPr defaultColWidth="9.140625" defaultRowHeight="15" x14ac:dyDescent="0.25"/>
  <cols>
    <col min="1" max="1" width="1.42578125" style="6" customWidth="1"/>
    <col min="2" max="2" width="6.42578125" style="6" customWidth="1"/>
    <col min="3" max="3" width="5.5703125" style="6" customWidth="1"/>
    <col min="4" max="4" width="5.85546875" style="6" customWidth="1"/>
    <col min="5" max="14" width="5.5703125" style="6" customWidth="1"/>
    <col min="15" max="15" width="5.140625" style="6" customWidth="1"/>
    <col min="16" max="16" width="4.7109375" style="6" customWidth="1"/>
    <col min="17" max="17" width="5.85546875" style="6" customWidth="1"/>
    <col min="18" max="23" width="5.5703125" style="6" customWidth="1"/>
    <col min="24" max="24" width="5.85546875" style="6" customWidth="1"/>
    <col min="25" max="25" width="0.7109375" style="6" customWidth="1"/>
    <col min="26" max="26" width="26.140625" style="163" customWidth="1"/>
    <col min="27" max="29" width="9.140625" style="6" hidden="1" customWidth="1"/>
    <col min="30" max="30" width="9.28515625" style="6" customWidth="1"/>
    <col min="31" max="32" width="11.7109375" style="6" customWidth="1"/>
    <col min="33" max="40" width="9.28515625" style="6" customWidth="1"/>
    <col min="41" max="41" width="17.42578125" style="6" customWidth="1"/>
    <col min="42" max="42" width="18" style="6" bestFit="1" customWidth="1"/>
    <col min="43" max="44" width="16.140625" style="6" customWidth="1"/>
    <col min="45" max="45" width="16.5703125" style="6" customWidth="1"/>
    <col min="46" max="46" width="12.140625" style="6" bestFit="1" customWidth="1"/>
    <col min="47" max="47" width="13.5703125" style="6" customWidth="1"/>
    <col min="48" max="48" width="13.85546875" style="6" bestFit="1" customWidth="1"/>
    <col min="49" max="16384" width="9.140625" style="6"/>
  </cols>
  <sheetData>
    <row r="1" spans="1:48" ht="15.75" thickBot="1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8"/>
      <c r="Z1" s="123" t="s">
        <v>88</v>
      </c>
      <c r="AD1" s="9"/>
      <c r="AE1" s="126" t="s">
        <v>73</v>
      </c>
      <c r="AF1" s="127"/>
      <c r="AG1" s="128" t="s">
        <v>74</v>
      </c>
      <c r="AH1" s="129"/>
      <c r="AI1" s="129"/>
      <c r="AJ1" s="129"/>
      <c r="AK1" s="129"/>
      <c r="AL1" s="129"/>
      <c r="AM1" s="129"/>
      <c r="AN1" s="127"/>
      <c r="AO1" s="149" t="s">
        <v>89</v>
      </c>
      <c r="AP1" s="150" t="s">
        <v>90</v>
      </c>
      <c r="AQ1" s="130"/>
      <c r="AR1" s="130"/>
      <c r="AS1" s="29"/>
      <c r="AT1" s="26"/>
    </row>
    <row r="2" spans="1:48" ht="16.5" thickBot="1" x14ac:dyDescent="0.3">
      <c r="A2" s="7"/>
      <c r="B2" s="119" t="str">
        <f>IF($Z$2="Nederlands","Adviesaanvraag windturbines - document aan te vullen","Demande d'avis éoliennes - document à remplir")</f>
        <v>Demande d'avis éoliennes - document à remplir</v>
      </c>
      <c r="C2" s="7"/>
      <c r="D2" s="7"/>
      <c r="E2" s="7"/>
      <c r="F2" s="7"/>
      <c r="G2" s="7"/>
      <c r="H2" s="7"/>
      <c r="I2" s="7"/>
      <c r="J2" s="7"/>
      <c r="K2" s="7"/>
      <c r="L2" s="38"/>
      <c r="M2" s="38"/>
      <c r="N2" s="38"/>
      <c r="O2" s="7"/>
      <c r="P2" s="7"/>
      <c r="Q2" s="7"/>
      <c r="R2" s="7"/>
      <c r="S2" s="7"/>
      <c r="T2" s="7"/>
      <c r="U2" s="7"/>
      <c r="V2" s="7"/>
      <c r="W2" s="7"/>
      <c r="X2" s="7"/>
      <c r="Y2" s="10"/>
      <c r="Z2" s="165" t="s">
        <v>83</v>
      </c>
      <c r="AA2" s="11">
        <v>1</v>
      </c>
      <c r="AB2" s="11" t="s">
        <v>57</v>
      </c>
      <c r="AD2" s="121" t="str">
        <f>IF(F13=Z18,Z117,IF(F13=Z19,Z118,""))</f>
        <v/>
      </c>
      <c r="AE2" s="124" t="s">
        <v>94</v>
      </c>
      <c r="AF2" s="125" t="s">
        <v>95</v>
      </c>
      <c r="AG2" s="228" t="s">
        <v>72</v>
      </c>
      <c r="AH2" s="220"/>
      <c r="AI2" s="220"/>
      <c r="AJ2" s="220"/>
      <c r="AK2" s="220" t="s">
        <v>93</v>
      </c>
      <c r="AL2" s="220"/>
      <c r="AM2" s="220"/>
      <c r="AN2" s="221"/>
      <c r="AO2" s="131" t="str">
        <f>B16</f>
        <v>Niveau sol (DNG)</v>
      </c>
      <c r="AP2" s="132" t="str">
        <f>IF(F13=Z19,B23,B18)</f>
        <v>Hauteur max. mât (AGL)</v>
      </c>
      <c r="AQ2" s="133" t="str">
        <f>IF($Z$2="Nederlands","Totale hoogte (AGL)","Hauteur totale (AGL)")</f>
        <v>Hauteur totale (AGL)</v>
      </c>
      <c r="AR2" s="133" t="str">
        <f>IF($Z$2="Nederlands","Totale hoogte (TAW)","Hauteur totale (DNG)")</f>
        <v>Hauteur totale (DNG)</v>
      </c>
      <c r="AS2" s="30"/>
      <c r="AT2" s="30"/>
      <c r="AU2" s="12"/>
      <c r="AV2" s="12"/>
    </row>
    <row r="3" spans="1:48" x14ac:dyDescent="0.25">
      <c r="A3" s="7"/>
      <c r="B3" s="7"/>
      <c r="C3" s="2"/>
      <c r="D3" s="2"/>
      <c r="E3" s="2"/>
      <c r="F3" s="2"/>
      <c r="G3" s="2"/>
      <c r="H3" s="2"/>
      <c r="I3" s="2"/>
      <c r="J3" s="2"/>
      <c r="K3" s="2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8"/>
      <c r="Z3" s="155" t="s">
        <v>71</v>
      </c>
      <c r="AA3" s="11">
        <v>2</v>
      </c>
      <c r="AB3" s="11" t="s">
        <v>6</v>
      </c>
      <c r="AD3" s="122" t="s">
        <v>7</v>
      </c>
      <c r="AE3" s="137"/>
      <c r="AF3" s="138"/>
      <c r="AG3" s="139"/>
      <c r="AH3" s="140"/>
      <c r="AI3" s="141"/>
      <c r="AJ3" s="134">
        <f>IF(AG3&gt;0,AG3+(AH3/60)+((AI3/3.6/1000)),AG3-(AH3/60)-((AI3/3.6/1000)))</f>
        <v>0</v>
      </c>
      <c r="AK3" s="140"/>
      <c r="AL3" s="140"/>
      <c r="AM3" s="140"/>
      <c r="AN3" s="135">
        <f>IF(AK3&gt;0,AK3+(AL3/60)+((AM3/3.6/1000)),AK3-(AL3/60)-((AM3/3.6/1000)))</f>
        <v>0</v>
      </c>
      <c r="AO3" s="151"/>
      <c r="AP3" s="152"/>
      <c r="AQ3" s="208"/>
      <c r="AR3" s="136">
        <f>AO3+AQ3</f>
        <v>0</v>
      </c>
      <c r="AS3" s="30"/>
      <c r="AT3" s="26"/>
    </row>
    <row r="4" spans="1:48" x14ac:dyDescent="0.25">
      <c r="A4" s="7"/>
      <c r="B4" s="1" t="str">
        <f>IF($Z$2="Nederlands","Gegevens van de aanvrager","Données du demandeur")</f>
        <v>Données du demandeur</v>
      </c>
      <c r="C4" s="2"/>
      <c r="D4" s="2"/>
      <c r="E4" s="2"/>
      <c r="F4" s="2"/>
      <c r="G4" s="2"/>
      <c r="H4" s="2"/>
      <c r="I4" s="2"/>
      <c r="J4" s="2"/>
      <c r="K4" s="2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8"/>
      <c r="Z4" s="155" t="s">
        <v>83</v>
      </c>
      <c r="AA4" s="11">
        <v>3</v>
      </c>
      <c r="AB4" s="11" t="s">
        <v>58</v>
      </c>
      <c r="AD4" s="122" t="s">
        <v>8</v>
      </c>
      <c r="AE4" s="137"/>
      <c r="AF4" s="138"/>
      <c r="AG4" s="139"/>
      <c r="AH4" s="140"/>
      <c r="AI4" s="141"/>
      <c r="AJ4" s="134">
        <f>IF(AG4&gt;0,AG4+(AH4/60)+((AI4/3.6/1000)),AG4-(AH4/60)-((AI4/3.6/1000)))</f>
        <v>0</v>
      </c>
      <c r="AK4" s="140"/>
      <c r="AL4" s="140"/>
      <c r="AM4" s="140"/>
      <c r="AN4" s="135">
        <f>IF(AK4&gt;0,AK4+(AL4/60)+((AM4/3.6/1000)),AK4-(AL4/60)-((AM4/3.6/1000)))</f>
        <v>0</v>
      </c>
      <c r="AO4" s="151"/>
      <c r="AP4" s="152"/>
      <c r="AQ4" s="208"/>
      <c r="AR4" s="136">
        <f t="shared" ref="AR4:AR52" si="0">AO4+AQ4</f>
        <v>0</v>
      </c>
      <c r="AS4" s="30"/>
      <c r="AT4" s="26"/>
    </row>
    <row r="5" spans="1:48" x14ac:dyDescent="0.25">
      <c r="A5" s="7"/>
      <c r="B5" s="231" t="str">
        <f>IF($Z$2="Nederlands","Naam (organisatie)","Nom (organisation)")</f>
        <v>Nom (organisation)</v>
      </c>
      <c r="C5" s="231"/>
      <c r="D5" s="232"/>
      <c r="E5" s="235"/>
      <c r="F5" s="236"/>
      <c r="G5" s="236"/>
      <c r="H5" s="236"/>
      <c r="I5" s="237"/>
      <c r="J5" s="3"/>
      <c r="K5" s="117" t="str">
        <f>IF($Z$2="Nederlands","Tel","Tél")</f>
        <v>Tél</v>
      </c>
      <c r="L5" s="223"/>
      <c r="M5" s="224"/>
      <c r="N5" s="224"/>
      <c r="O5" s="224"/>
      <c r="P5" s="225"/>
      <c r="Q5" s="13"/>
      <c r="R5" s="7"/>
      <c r="S5" s="7"/>
      <c r="T5" s="7"/>
      <c r="U5" s="7"/>
      <c r="V5" s="7"/>
      <c r="W5" s="7"/>
      <c r="X5" s="7"/>
      <c r="Y5" s="8"/>
      <c r="Z5" s="155"/>
      <c r="AA5" s="11">
        <v>4</v>
      </c>
      <c r="AB5" s="11" t="s">
        <v>59</v>
      </c>
      <c r="AD5" s="122" t="s">
        <v>9</v>
      </c>
      <c r="AE5" s="137"/>
      <c r="AF5" s="138"/>
      <c r="AG5" s="139"/>
      <c r="AH5" s="140"/>
      <c r="AI5" s="141"/>
      <c r="AJ5" s="134">
        <f>IF(AG5&gt;0,AG5+(AH5/60)+((AI5/3.6/1000)),AG5-(AH5/60)-((AI5/3.6/1000)))</f>
        <v>0</v>
      </c>
      <c r="AK5" s="140"/>
      <c r="AL5" s="140"/>
      <c r="AM5" s="140"/>
      <c r="AN5" s="135">
        <f>IF(AK5&gt;0,AK5+(AL5/60)+((AM5/3.6/1000)),AK5-(AL5/60)-((AM5/3.6/1000)))</f>
        <v>0</v>
      </c>
      <c r="AO5" s="151"/>
      <c r="AP5" s="152"/>
      <c r="AQ5" s="208"/>
      <c r="AR5" s="136">
        <f t="shared" si="0"/>
        <v>0</v>
      </c>
      <c r="AS5" s="31"/>
      <c r="AT5" s="26"/>
    </row>
    <row r="6" spans="1:48" x14ac:dyDescent="0.25">
      <c r="A6" s="7"/>
      <c r="B6" s="4" t="str">
        <f>IF($Z$2="Nederlands","Adres","Adresse")</f>
        <v>Adresse</v>
      </c>
      <c r="C6" s="223"/>
      <c r="D6" s="224"/>
      <c r="E6" s="224"/>
      <c r="F6" s="224"/>
      <c r="G6" s="224"/>
      <c r="H6" s="224"/>
      <c r="I6" s="225"/>
      <c r="J6" s="3"/>
      <c r="K6" s="118" t="s">
        <v>96</v>
      </c>
      <c r="L6" s="223"/>
      <c r="M6" s="224"/>
      <c r="N6" s="224"/>
      <c r="O6" s="224"/>
      <c r="P6" s="225"/>
      <c r="Q6" s="13"/>
      <c r="R6" s="7"/>
      <c r="S6" s="7"/>
      <c r="T6" s="7"/>
      <c r="U6" s="7"/>
      <c r="V6" s="7"/>
      <c r="W6" s="7"/>
      <c r="X6" s="7"/>
      <c r="Y6" s="8"/>
      <c r="Z6" s="155" t="str">
        <f>IF($Z$2="Nederlands","Advies","Avis")</f>
        <v>Avis</v>
      </c>
      <c r="AA6" s="11">
        <v>5</v>
      </c>
      <c r="AB6" s="11" t="s">
        <v>57</v>
      </c>
      <c r="AD6" s="122" t="s">
        <v>10</v>
      </c>
      <c r="AE6" s="137"/>
      <c r="AF6" s="138"/>
      <c r="AG6" s="139"/>
      <c r="AH6" s="140"/>
      <c r="AI6" s="141"/>
      <c r="AJ6" s="134">
        <f t="shared" ref="AJ6:AJ52" si="1">IF(AG6&gt;0,AG6+(AH6/60)+((AI6/3.6/1000)),AG6-(AH6/60)-((AI6/3.6/1000)))</f>
        <v>0</v>
      </c>
      <c r="AK6" s="140"/>
      <c r="AL6" s="140"/>
      <c r="AM6" s="140"/>
      <c r="AN6" s="135">
        <f t="shared" ref="AN6:AN52" si="2">IF(AK6&gt;0,AK6+(AL6/60)+((AM6/3.6/1000)),AK6-(AL6/60)-((AM6/3.6/1000)))</f>
        <v>0</v>
      </c>
      <c r="AO6" s="151"/>
      <c r="AP6" s="152"/>
      <c r="AQ6" s="208"/>
      <c r="AR6" s="136">
        <f t="shared" si="0"/>
        <v>0</v>
      </c>
      <c r="AS6" s="26"/>
      <c r="AT6" s="26"/>
    </row>
    <row r="7" spans="1:48" x14ac:dyDescent="0.25">
      <c r="A7" s="7"/>
      <c r="B7" s="229" t="str">
        <f>IF($Z$2="Nederlands","Postcode en gemeente","Code postal et commune")</f>
        <v>Code postal et commune</v>
      </c>
      <c r="C7" s="229"/>
      <c r="D7" s="230"/>
      <c r="E7" s="120"/>
      <c r="F7" s="223"/>
      <c r="G7" s="224"/>
      <c r="H7" s="224"/>
      <c r="I7" s="225"/>
      <c r="J7" s="3"/>
      <c r="K7" s="117" t="s">
        <v>70</v>
      </c>
      <c r="L7" s="223"/>
      <c r="M7" s="224"/>
      <c r="N7" s="224"/>
      <c r="O7" s="224"/>
      <c r="P7" s="225"/>
      <c r="Q7" s="13"/>
      <c r="R7" s="241" t="str">
        <f>IF($Z$2="Nederlands","Uw referentie","Votre référence")</f>
        <v>Votre référence</v>
      </c>
      <c r="S7" s="241"/>
      <c r="T7" s="242"/>
      <c r="U7" s="223"/>
      <c r="V7" s="224"/>
      <c r="W7" s="224"/>
      <c r="X7" s="225"/>
      <c r="Y7" s="8"/>
      <c r="Z7" s="155" t="str">
        <f>IF($Z$2="Nederlands","Voor-Advies","Pré-Avis")</f>
        <v>Pré-Avis</v>
      </c>
      <c r="AA7" s="11">
        <v>6</v>
      </c>
      <c r="AB7" s="11" t="s">
        <v>60</v>
      </c>
      <c r="AD7" s="122" t="s">
        <v>11</v>
      </c>
      <c r="AE7" s="137"/>
      <c r="AF7" s="138"/>
      <c r="AG7" s="139"/>
      <c r="AH7" s="140"/>
      <c r="AI7" s="141"/>
      <c r="AJ7" s="134">
        <f t="shared" si="1"/>
        <v>0</v>
      </c>
      <c r="AK7" s="140"/>
      <c r="AL7" s="140"/>
      <c r="AM7" s="140"/>
      <c r="AN7" s="135">
        <f t="shared" si="2"/>
        <v>0</v>
      </c>
      <c r="AO7" s="151"/>
      <c r="AP7" s="152"/>
      <c r="AQ7" s="208"/>
      <c r="AR7" s="136">
        <f t="shared" si="0"/>
        <v>0</v>
      </c>
      <c r="AS7" s="26"/>
      <c r="AT7" s="26"/>
    </row>
    <row r="8" spans="1:48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5"/>
      <c r="S8" s="14"/>
      <c r="T8" s="16"/>
      <c r="U8" s="17"/>
      <c r="V8" s="18"/>
      <c r="W8" s="19"/>
      <c r="X8" s="20"/>
      <c r="Y8" s="21"/>
      <c r="Z8" s="155"/>
      <c r="AA8" s="11">
        <v>7</v>
      </c>
      <c r="AB8" s="11" t="s">
        <v>6</v>
      </c>
      <c r="AD8" s="122" t="s">
        <v>12</v>
      </c>
      <c r="AE8" s="137"/>
      <c r="AF8" s="138"/>
      <c r="AG8" s="139"/>
      <c r="AH8" s="140"/>
      <c r="AI8" s="141"/>
      <c r="AJ8" s="134">
        <f t="shared" si="1"/>
        <v>0</v>
      </c>
      <c r="AK8" s="140"/>
      <c r="AL8" s="140"/>
      <c r="AM8" s="140"/>
      <c r="AN8" s="135">
        <f t="shared" si="2"/>
        <v>0</v>
      </c>
      <c r="AO8" s="151"/>
      <c r="AP8" s="152"/>
      <c r="AQ8" s="208"/>
      <c r="AR8" s="136">
        <f t="shared" si="0"/>
        <v>0</v>
      </c>
      <c r="AS8" s="26"/>
      <c r="AT8" s="26"/>
    </row>
    <row r="9" spans="1:48" x14ac:dyDescent="0.25">
      <c r="A9" s="21"/>
      <c r="B9" s="5" t="str">
        <f>IF($Z$2="Nederlands","Betreft ","Concerne")</f>
        <v>Concerne</v>
      </c>
      <c r="C9" s="7"/>
      <c r="D9" s="223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5"/>
      <c r="Y9" s="21"/>
      <c r="Z9" s="156" t="s">
        <v>85</v>
      </c>
      <c r="AA9" s="11">
        <v>8</v>
      </c>
      <c r="AB9" s="11" t="s">
        <v>61</v>
      </c>
      <c r="AD9" s="122" t="s">
        <v>13</v>
      </c>
      <c r="AE9" s="137"/>
      <c r="AF9" s="138"/>
      <c r="AG9" s="139"/>
      <c r="AH9" s="140"/>
      <c r="AI9" s="141"/>
      <c r="AJ9" s="134">
        <f t="shared" si="1"/>
        <v>0</v>
      </c>
      <c r="AK9" s="140"/>
      <c r="AL9" s="140"/>
      <c r="AM9" s="140"/>
      <c r="AN9" s="135">
        <f t="shared" si="2"/>
        <v>0</v>
      </c>
      <c r="AO9" s="151"/>
      <c r="AP9" s="152"/>
      <c r="AQ9" s="208"/>
      <c r="AR9" s="136">
        <f t="shared" si="0"/>
        <v>0</v>
      </c>
      <c r="AS9" s="26"/>
      <c r="AT9" s="26"/>
    </row>
    <row r="10" spans="1:48" x14ac:dyDescent="0.25">
      <c r="A10" s="8"/>
      <c r="B10" s="22"/>
      <c r="C10" s="7"/>
      <c r="D10" s="223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5"/>
      <c r="Y10" s="8"/>
      <c r="Z10" s="156" t="s">
        <v>84</v>
      </c>
      <c r="AA10" s="11">
        <v>9</v>
      </c>
      <c r="AB10" s="11" t="s">
        <v>62</v>
      </c>
      <c r="AD10" s="122" t="s">
        <v>14</v>
      </c>
      <c r="AE10" s="137"/>
      <c r="AF10" s="138"/>
      <c r="AG10" s="139"/>
      <c r="AH10" s="140"/>
      <c r="AI10" s="141"/>
      <c r="AJ10" s="134">
        <f t="shared" si="1"/>
        <v>0</v>
      </c>
      <c r="AK10" s="140"/>
      <c r="AL10" s="140"/>
      <c r="AM10" s="140"/>
      <c r="AN10" s="135">
        <f t="shared" si="2"/>
        <v>0</v>
      </c>
      <c r="AO10" s="151"/>
      <c r="AP10" s="152"/>
      <c r="AQ10" s="208"/>
      <c r="AR10" s="136">
        <f t="shared" si="0"/>
        <v>0</v>
      </c>
      <c r="AS10" s="26"/>
      <c r="AT10" s="26"/>
    </row>
    <row r="11" spans="1:48" x14ac:dyDescent="0.25">
      <c r="A11" s="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8"/>
      <c r="Z11" s="155"/>
      <c r="AA11" s="11">
        <v>10</v>
      </c>
      <c r="AB11" s="11" t="s">
        <v>63</v>
      </c>
      <c r="AD11" s="122" t="s">
        <v>15</v>
      </c>
      <c r="AE11" s="137"/>
      <c r="AF11" s="138"/>
      <c r="AG11" s="139"/>
      <c r="AH11" s="140"/>
      <c r="AI11" s="141"/>
      <c r="AJ11" s="134">
        <f t="shared" si="1"/>
        <v>0</v>
      </c>
      <c r="AK11" s="140"/>
      <c r="AL11" s="140"/>
      <c r="AM11" s="140"/>
      <c r="AN11" s="135">
        <f t="shared" si="2"/>
        <v>0</v>
      </c>
      <c r="AO11" s="151"/>
      <c r="AP11" s="152"/>
      <c r="AQ11" s="208"/>
      <c r="AR11" s="136">
        <f t="shared" si="0"/>
        <v>0</v>
      </c>
      <c r="AS11" s="26"/>
      <c r="AT11" s="26"/>
    </row>
    <row r="12" spans="1:48" x14ac:dyDescent="0.25">
      <c r="A12" s="155"/>
      <c r="B12" s="181" t="str">
        <f>IF($Z$2="Nederlands","Object","Objet")</f>
        <v>Objet</v>
      </c>
      <c r="C12" s="181"/>
      <c r="D12" s="181"/>
      <c r="E12" s="181"/>
      <c r="F12" s="181" t="str">
        <f>IF($Z$2="Nederlands","Gegevens","Données")</f>
        <v>Données</v>
      </c>
      <c r="G12" s="181"/>
      <c r="H12" s="181"/>
      <c r="I12" s="181"/>
      <c r="J12" s="181"/>
      <c r="K12" s="181"/>
      <c r="L12" s="181"/>
      <c r="M12" s="181"/>
      <c r="N12" s="181" t="str">
        <f>IF($Z$2="Nederlands","Coördinaten","Coordonnées")</f>
        <v>Coordonnées</v>
      </c>
      <c r="O12" s="181"/>
      <c r="P12" s="181"/>
      <c r="Q12" s="243"/>
      <c r="R12" s="243"/>
      <c r="S12" s="243"/>
      <c r="T12" s="243"/>
      <c r="U12" s="243"/>
      <c r="V12" s="243"/>
      <c r="W12" s="243"/>
      <c r="X12" s="243"/>
      <c r="Y12" s="155"/>
      <c r="Z12" s="155" t="str">
        <f>IF(Z2="Nederlands","andere in bijlage","autre en annexe")</f>
        <v>autre en annexe</v>
      </c>
      <c r="AA12" s="11">
        <v>11</v>
      </c>
      <c r="AB12" s="23" t="s">
        <v>64</v>
      </c>
      <c r="AD12" s="122" t="s">
        <v>16</v>
      </c>
      <c r="AE12" s="137"/>
      <c r="AF12" s="138"/>
      <c r="AG12" s="139"/>
      <c r="AH12" s="140"/>
      <c r="AI12" s="141"/>
      <c r="AJ12" s="134">
        <f t="shared" si="1"/>
        <v>0</v>
      </c>
      <c r="AK12" s="140"/>
      <c r="AL12" s="140"/>
      <c r="AM12" s="140"/>
      <c r="AN12" s="135">
        <f t="shared" si="2"/>
        <v>0</v>
      </c>
      <c r="AO12" s="151"/>
      <c r="AP12" s="152"/>
      <c r="AQ12" s="208"/>
      <c r="AR12" s="136">
        <f t="shared" si="0"/>
        <v>0</v>
      </c>
      <c r="AS12" s="26"/>
      <c r="AT12" s="26"/>
    </row>
    <row r="13" spans="1:48" x14ac:dyDescent="0.25">
      <c r="A13" s="155"/>
      <c r="B13" s="164" t="s">
        <v>148</v>
      </c>
      <c r="C13" s="238">
        <v>42907</v>
      </c>
      <c r="D13" s="238"/>
      <c r="E13" s="201"/>
      <c r="F13" s="226"/>
      <c r="G13" s="226"/>
      <c r="H13" s="226"/>
      <c r="I13" s="226"/>
      <c r="J13" s="226"/>
      <c r="K13" s="218" t="str">
        <f>IF($Z$2="Nederlands","Aantal","Nombre")</f>
        <v>Nombre</v>
      </c>
      <c r="L13" s="218"/>
      <c r="M13" s="182"/>
      <c r="N13" s="210" t="s">
        <v>1</v>
      </c>
      <c r="O13" s="210"/>
      <c r="P13" s="210"/>
      <c r="Q13" s="183" t="s">
        <v>4</v>
      </c>
      <c r="R13" s="184"/>
      <c r="S13" s="184"/>
      <c r="T13" s="185"/>
      <c r="U13" s="183" t="s">
        <v>5</v>
      </c>
      <c r="V13" s="184"/>
      <c r="W13" s="184"/>
      <c r="X13" s="184"/>
      <c r="Y13" s="155"/>
      <c r="Z13" s="155"/>
      <c r="AA13" s="11">
        <v>12</v>
      </c>
      <c r="AB13" s="23" t="s">
        <v>65</v>
      </c>
      <c r="AD13" s="122" t="s">
        <v>17</v>
      </c>
      <c r="AE13" s="137"/>
      <c r="AF13" s="138"/>
      <c r="AG13" s="139"/>
      <c r="AH13" s="140"/>
      <c r="AI13" s="141"/>
      <c r="AJ13" s="134">
        <f t="shared" si="1"/>
        <v>0</v>
      </c>
      <c r="AK13" s="140"/>
      <c r="AL13" s="140"/>
      <c r="AM13" s="140"/>
      <c r="AN13" s="135">
        <f t="shared" si="2"/>
        <v>0</v>
      </c>
      <c r="AO13" s="151"/>
      <c r="AP13" s="152"/>
      <c r="AQ13" s="208"/>
      <c r="AR13" s="136">
        <f t="shared" si="0"/>
        <v>0</v>
      </c>
      <c r="AS13" s="26"/>
      <c r="AT13" s="26"/>
    </row>
    <row r="14" spans="1:48" x14ac:dyDescent="0.25">
      <c r="A14" s="155"/>
      <c r="B14" s="234" t="str">
        <f>IF($Z$2="Nederlands","Locatie                Gemeente","Location             Commune")</f>
        <v>Location             Commune</v>
      </c>
      <c r="C14" s="234"/>
      <c r="D14" s="234"/>
      <c r="E14" s="234"/>
      <c r="F14" s="212"/>
      <c r="G14" s="212"/>
      <c r="H14" s="212"/>
      <c r="I14" s="212"/>
      <c r="J14" s="212"/>
      <c r="K14" s="212"/>
      <c r="L14" s="212"/>
      <c r="M14" s="212"/>
      <c r="N14" s="227"/>
      <c r="O14" s="227"/>
      <c r="P14" s="227"/>
      <c r="Q14" s="161"/>
      <c r="R14" s="222">
        <f>IF(R13&gt;0,R13+(S13/60)+((T13/3.6/1000)),R13-(S13/60)-((T13/3.6/1000)))</f>
        <v>0</v>
      </c>
      <c r="S14" s="222"/>
      <c r="T14" s="222"/>
      <c r="U14" s="161"/>
      <c r="V14" s="222">
        <f>IF(V13&gt;0,V13+(W13/60)+((X13/3.6/1000)),V13-(W13/60)-((X13/3.6/1000)))</f>
        <v>0</v>
      </c>
      <c r="W14" s="222"/>
      <c r="X14" s="222"/>
      <c r="Y14" s="155"/>
      <c r="Z14" s="155" t="str">
        <f>IF(Z2="Nederlands","Gebouw","Bâtiment")</f>
        <v>Bâtiment</v>
      </c>
      <c r="AA14" s="11">
        <v>13</v>
      </c>
      <c r="AB14" s="23" t="s">
        <v>66</v>
      </c>
      <c r="AD14" s="122" t="s">
        <v>18</v>
      </c>
      <c r="AE14" s="137"/>
      <c r="AF14" s="138"/>
      <c r="AG14" s="139"/>
      <c r="AH14" s="140"/>
      <c r="AI14" s="141"/>
      <c r="AJ14" s="134">
        <f t="shared" si="1"/>
        <v>0</v>
      </c>
      <c r="AK14" s="140"/>
      <c r="AL14" s="140"/>
      <c r="AM14" s="140"/>
      <c r="AN14" s="135">
        <f t="shared" si="2"/>
        <v>0</v>
      </c>
      <c r="AO14" s="151"/>
      <c r="AP14" s="152"/>
      <c r="AQ14" s="208"/>
      <c r="AR14" s="136">
        <f t="shared" si="0"/>
        <v>0</v>
      </c>
      <c r="AS14" s="26"/>
      <c r="AT14" s="26"/>
    </row>
    <row r="15" spans="1:48" x14ac:dyDescent="0.25">
      <c r="A15" s="155"/>
      <c r="B15" s="234" t="str">
        <f>IF($Z$2="Nederlands","                                    Straat","                                        Rue")</f>
        <v xml:space="preserve">                                        Rue</v>
      </c>
      <c r="C15" s="234"/>
      <c r="D15" s="234"/>
      <c r="E15" s="234"/>
      <c r="F15" s="212"/>
      <c r="G15" s="212"/>
      <c r="H15" s="212"/>
      <c r="I15" s="212"/>
      <c r="J15" s="212"/>
      <c r="K15" s="212"/>
      <c r="L15" s="186" t="str">
        <f>IF($Z$2="Nederlands","nr.","No")</f>
        <v>No</v>
      </c>
      <c r="M15" s="184"/>
      <c r="N15" s="215" t="str">
        <f>IF($Z$2="Nederlands","Oorsprong data","Origine des données")</f>
        <v>Origine des données</v>
      </c>
      <c r="O15" s="215"/>
      <c r="P15" s="215"/>
      <c r="Q15" s="212"/>
      <c r="R15" s="212"/>
      <c r="S15" s="212"/>
      <c r="T15" s="212"/>
      <c r="U15" s="212"/>
      <c r="V15" s="212"/>
      <c r="W15" s="212"/>
      <c r="X15" s="187"/>
      <c r="Y15" s="155"/>
      <c r="Z15" s="155" t="str">
        <f>IF($Z$2="Nederlands","Constructies","Constructions")</f>
        <v>Constructions</v>
      </c>
      <c r="AA15" s="11">
        <v>14</v>
      </c>
      <c r="AB15" s="23" t="s">
        <v>67</v>
      </c>
      <c r="AD15" s="122" t="s">
        <v>19</v>
      </c>
      <c r="AE15" s="137"/>
      <c r="AF15" s="138"/>
      <c r="AG15" s="139"/>
      <c r="AH15" s="140"/>
      <c r="AI15" s="141"/>
      <c r="AJ15" s="134">
        <f t="shared" si="1"/>
        <v>0</v>
      </c>
      <c r="AK15" s="140"/>
      <c r="AL15" s="140"/>
      <c r="AM15" s="140"/>
      <c r="AN15" s="135">
        <f t="shared" si="2"/>
        <v>0</v>
      </c>
      <c r="AO15" s="151"/>
      <c r="AP15" s="152"/>
      <c r="AQ15" s="208"/>
      <c r="AR15" s="136">
        <f t="shared" si="0"/>
        <v>0</v>
      </c>
      <c r="AS15" s="26"/>
      <c r="AT15" s="26"/>
    </row>
    <row r="16" spans="1:48" x14ac:dyDescent="0.25">
      <c r="A16" s="155"/>
      <c r="B16" s="234" t="str">
        <f>IF($Z$2="Nederlands","Hoogte maaiveld (TAW)","Niveau sol (DNG)")</f>
        <v>Niveau sol (DNG)</v>
      </c>
      <c r="C16" s="234"/>
      <c r="D16" s="234"/>
      <c r="E16" s="234"/>
      <c r="F16" s="233">
        <v>6</v>
      </c>
      <c r="G16" s="233"/>
      <c r="H16" s="188" t="s">
        <v>6</v>
      </c>
      <c r="I16" s="189"/>
      <c r="J16" s="190" t="s">
        <v>59</v>
      </c>
      <c r="K16" s="219" t="str">
        <f>IF($Z$2="Nederlands","Vereiste nauwkeurigheid 0,5m","Précision requise 0,5m")</f>
        <v>Précision requise 0,5m</v>
      </c>
      <c r="L16" s="219"/>
      <c r="M16" s="219"/>
      <c r="N16" s="213"/>
      <c r="O16" s="213"/>
      <c r="P16" s="213"/>
      <c r="Q16" s="216" t="str">
        <f>IF($Z$2="Nederlands","Vereiste nauwkeurigheid 0,01 arc secondes","Précision requise 0,01 arc secondes")</f>
        <v>Précision requise 0,01 arc secondes</v>
      </c>
      <c r="R16" s="216"/>
      <c r="S16" s="216"/>
      <c r="T16" s="216"/>
      <c r="U16" s="216"/>
      <c r="V16" s="216"/>
      <c r="W16" s="216"/>
      <c r="X16" s="216"/>
      <c r="Y16" s="155"/>
      <c r="Z16" s="155" t="str">
        <f>IF($Z$2="Nederlands","Schouw","Cheminée")</f>
        <v>Cheminée</v>
      </c>
      <c r="AA16" s="11">
        <v>15</v>
      </c>
      <c r="AB16" s="24" t="s">
        <v>68</v>
      </c>
      <c r="AD16" s="122" t="s">
        <v>20</v>
      </c>
      <c r="AE16" s="137"/>
      <c r="AF16" s="138"/>
      <c r="AG16" s="139"/>
      <c r="AH16" s="140"/>
      <c r="AI16" s="141"/>
      <c r="AJ16" s="134">
        <f t="shared" si="1"/>
        <v>0</v>
      </c>
      <c r="AK16" s="140"/>
      <c r="AL16" s="140"/>
      <c r="AM16" s="140"/>
      <c r="AN16" s="135">
        <f t="shared" si="2"/>
        <v>0</v>
      </c>
      <c r="AO16" s="151"/>
      <c r="AP16" s="152"/>
      <c r="AQ16" s="208"/>
      <c r="AR16" s="136">
        <f t="shared" si="0"/>
        <v>0</v>
      </c>
      <c r="AS16" s="26"/>
      <c r="AT16" s="26"/>
    </row>
    <row r="17" spans="1:46" x14ac:dyDescent="0.25">
      <c r="A17" s="155"/>
      <c r="B17" s="214"/>
      <c r="C17" s="214"/>
      <c r="D17" s="214"/>
      <c r="E17" s="214"/>
      <c r="F17" s="216" t="str">
        <f>IF($Z$2="Nederlands","Oorsprong data","Origine des données")</f>
        <v>Origine des données</v>
      </c>
      <c r="G17" s="216"/>
      <c r="H17" s="216"/>
      <c r="I17" s="212"/>
      <c r="J17" s="212"/>
      <c r="K17" s="212"/>
      <c r="L17" s="212"/>
      <c r="M17" s="212"/>
      <c r="N17" s="210" t="s">
        <v>0</v>
      </c>
      <c r="O17" s="210"/>
      <c r="P17" s="210"/>
      <c r="Q17" s="186" t="s">
        <v>2</v>
      </c>
      <c r="R17" s="212"/>
      <c r="S17" s="212"/>
      <c r="T17" s="212"/>
      <c r="U17" s="186" t="s">
        <v>3</v>
      </c>
      <c r="V17" s="240"/>
      <c r="W17" s="240"/>
      <c r="X17" s="240"/>
      <c r="Y17" s="155"/>
      <c r="Z17" s="155" t="str">
        <f>IF($Z$2="Nederlands","Windmast","Mât de vent")</f>
        <v>Mât de vent</v>
      </c>
      <c r="AA17" s="11">
        <v>16</v>
      </c>
      <c r="AB17" s="24" t="s">
        <v>69</v>
      </c>
      <c r="AD17" s="122" t="s">
        <v>21</v>
      </c>
      <c r="AE17" s="137"/>
      <c r="AF17" s="138"/>
      <c r="AG17" s="139"/>
      <c r="AH17" s="140"/>
      <c r="AI17" s="141"/>
      <c r="AJ17" s="134">
        <f t="shared" si="1"/>
        <v>0</v>
      </c>
      <c r="AK17" s="140"/>
      <c r="AL17" s="140"/>
      <c r="AM17" s="140"/>
      <c r="AN17" s="135">
        <f t="shared" si="2"/>
        <v>0</v>
      </c>
      <c r="AO17" s="151"/>
      <c r="AP17" s="152"/>
      <c r="AQ17" s="208"/>
      <c r="AR17" s="136">
        <f t="shared" si="0"/>
        <v>0</v>
      </c>
      <c r="AS17" s="26"/>
      <c r="AT17" s="26"/>
    </row>
    <row r="18" spans="1:46" x14ac:dyDescent="0.25">
      <c r="A18" s="155"/>
      <c r="B18" s="210" t="str">
        <f>IF($Z$2="Nederlands","Max. hoogte mast (AGL)","Hauteur max. mât (AGL)")</f>
        <v>Hauteur max. mât (AGL)</v>
      </c>
      <c r="C18" s="210"/>
      <c r="D18" s="210"/>
      <c r="E18" s="210"/>
      <c r="F18" s="233">
        <v>200</v>
      </c>
      <c r="G18" s="233"/>
      <c r="H18" s="190" t="s">
        <v>6</v>
      </c>
      <c r="I18" s="189"/>
      <c r="J18" s="190" t="s">
        <v>59</v>
      </c>
      <c r="K18" s="219" t="str">
        <f>IF($Z$2="Nederlands","Vereiste nauwkeurigheid 0,5m","Précision requise 0,5m")</f>
        <v>Précision requise 0,5m</v>
      </c>
      <c r="L18" s="219"/>
      <c r="M18" s="219"/>
      <c r="N18" s="215" t="str">
        <f>IF($Z$2="Nederlands","Oorsprong data","Origine des données")</f>
        <v>Origine des données</v>
      </c>
      <c r="O18" s="215"/>
      <c r="P18" s="215"/>
      <c r="Q18" s="212"/>
      <c r="R18" s="212"/>
      <c r="S18" s="212"/>
      <c r="T18" s="212"/>
      <c r="U18" s="212"/>
      <c r="V18" s="212"/>
      <c r="W18" s="212"/>
      <c r="X18" s="187"/>
      <c r="Y18" s="155"/>
      <c r="Z18" s="155" t="str">
        <f>IF($Z$2="Nederlands","Kraan","Grue")</f>
        <v>Grue</v>
      </c>
      <c r="AA18" s="11">
        <v>17</v>
      </c>
      <c r="AD18" s="122" t="s">
        <v>22</v>
      </c>
      <c r="AE18" s="137"/>
      <c r="AF18" s="138"/>
      <c r="AG18" s="139"/>
      <c r="AH18" s="140"/>
      <c r="AI18" s="141"/>
      <c r="AJ18" s="134">
        <f t="shared" si="1"/>
        <v>0</v>
      </c>
      <c r="AK18" s="140"/>
      <c r="AL18" s="140"/>
      <c r="AM18" s="140"/>
      <c r="AN18" s="135">
        <f t="shared" si="2"/>
        <v>0</v>
      </c>
      <c r="AO18" s="151"/>
      <c r="AP18" s="152"/>
      <c r="AQ18" s="208"/>
      <c r="AR18" s="136">
        <f t="shared" si="0"/>
        <v>0</v>
      </c>
      <c r="AS18" s="26"/>
      <c r="AT18" s="26"/>
    </row>
    <row r="19" spans="1:46" x14ac:dyDescent="0.25">
      <c r="A19" s="155"/>
      <c r="B19" s="214"/>
      <c r="C19" s="214"/>
      <c r="D19" s="214"/>
      <c r="E19" s="214"/>
      <c r="F19" s="216" t="str">
        <f>IF($Z$2="Nederlands","Oorsprong data","Origine des données")</f>
        <v>Origine des données</v>
      </c>
      <c r="G19" s="216"/>
      <c r="H19" s="216"/>
      <c r="I19" s="212"/>
      <c r="J19" s="212"/>
      <c r="K19" s="212"/>
      <c r="L19" s="212"/>
      <c r="M19" s="212"/>
      <c r="N19" s="213"/>
      <c r="O19" s="213"/>
      <c r="P19" s="213"/>
      <c r="Q19" s="239" t="str">
        <f>IF($Z$2="Nederlands","Vereiste nauwkeurigheid 0,5m","Précision requise 0,5m")</f>
        <v>Précision requise 0,5m</v>
      </c>
      <c r="R19" s="239"/>
      <c r="S19" s="239"/>
      <c r="T19" s="239"/>
      <c r="U19" s="239"/>
      <c r="V19" s="239"/>
      <c r="W19" s="239"/>
      <c r="X19" s="239"/>
      <c r="Y19" s="155"/>
      <c r="Z19" s="155" t="str">
        <f>IF($Z$2="Nederlands","Windturbine","Eolienne")</f>
        <v>Eolienne</v>
      </c>
      <c r="AA19" s="11">
        <v>18</v>
      </c>
      <c r="AD19" s="122" t="s">
        <v>23</v>
      </c>
      <c r="AE19" s="137"/>
      <c r="AF19" s="138"/>
      <c r="AG19" s="139"/>
      <c r="AH19" s="140"/>
      <c r="AI19" s="141"/>
      <c r="AJ19" s="134">
        <f t="shared" si="1"/>
        <v>0</v>
      </c>
      <c r="AK19" s="140"/>
      <c r="AL19" s="140"/>
      <c r="AM19" s="140"/>
      <c r="AN19" s="135">
        <f t="shared" si="2"/>
        <v>0</v>
      </c>
      <c r="AO19" s="151"/>
      <c r="AP19" s="152"/>
      <c r="AQ19" s="208"/>
      <c r="AR19" s="136">
        <f t="shared" si="0"/>
        <v>0</v>
      </c>
      <c r="AS19" s="26"/>
      <c r="AT19" s="26"/>
    </row>
    <row r="20" spans="1:46" ht="15" customHeight="1" x14ac:dyDescent="0.25">
      <c r="A20" s="155"/>
      <c r="B20" s="210" t="str">
        <f>IF(OR(F13=Z14,F13=Z15,F13=Z16)=TRUE,Z26,IF(F13=Z21,Z27,IF(F13=Z23,Z40,"")))</f>
        <v/>
      </c>
      <c r="C20" s="210"/>
      <c r="D20" s="210"/>
      <c r="E20" s="210"/>
      <c r="F20" s="217" t="str">
        <f>IF(B20=Z26,Z52,IF(AND(F13=Z21,B20=Z27)=TRUE,Z58,IF(B20=Z40,Z84,"")))</f>
        <v/>
      </c>
      <c r="G20" s="217"/>
      <c r="H20" s="217"/>
      <c r="I20" s="194" t="s">
        <v>85</v>
      </c>
      <c r="J20" s="219" t="str">
        <f>IF(B20=Z26,Z53,IF(AND(F13=Z18,B20=Z27)=TRUE,Z65,IF(AND(F13=Z21,B20=Z27)=TRUE,Z59,IF(B20=Z40,Z85,""))))</f>
        <v/>
      </c>
      <c r="K20" s="219"/>
      <c r="L20" s="219"/>
      <c r="M20" s="219" t="s">
        <v>85</v>
      </c>
      <c r="N20" s="219" t="str">
        <f>IF(B20=Z26,Z54,IF(AND(F13=Z18,B20=Z27)=TRUE,Z66,IF(B20=Z40,Z86,"")))</f>
        <v/>
      </c>
      <c r="O20" s="219"/>
      <c r="P20" s="199"/>
      <c r="Q20" s="219" t="s">
        <v>85</v>
      </c>
      <c r="R20" s="219" t="str">
        <f>IF(B20=Z26,Z55,IF(AND(F13=Z18,B20=Z27)=TRUE,Z67,IF(B20=Z40,Z87,"")))</f>
        <v/>
      </c>
      <c r="S20" s="219"/>
      <c r="T20" s="199"/>
      <c r="U20" s="239" t="s">
        <v>85</v>
      </c>
      <c r="V20" s="239" t="str">
        <f>IF(AND(I20=Z9,M20=Z9,Q20=Z9,U20=Z9)=TRUE,Z12,"")</f>
        <v>autre en annexe</v>
      </c>
      <c r="W20" s="239"/>
      <c r="X20" s="239"/>
      <c r="Y20" s="155"/>
      <c r="Z20" s="155" t="str">
        <f>IF($Z$2="Nederlands","Pyloon GSM","Pylône GSM")</f>
        <v>Pylône GSM</v>
      </c>
      <c r="AA20" s="11">
        <v>19</v>
      </c>
      <c r="AD20" s="122" t="s">
        <v>24</v>
      </c>
      <c r="AE20" s="137"/>
      <c r="AF20" s="138"/>
      <c r="AG20" s="139"/>
      <c r="AH20" s="140"/>
      <c r="AI20" s="141"/>
      <c r="AJ20" s="134">
        <f t="shared" si="1"/>
        <v>0</v>
      </c>
      <c r="AK20" s="140"/>
      <c r="AL20" s="140"/>
      <c r="AM20" s="140"/>
      <c r="AN20" s="135">
        <f t="shared" si="2"/>
        <v>0</v>
      </c>
      <c r="AO20" s="151"/>
      <c r="AP20" s="152"/>
      <c r="AQ20" s="208"/>
      <c r="AR20" s="136">
        <f t="shared" si="0"/>
        <v>0</v>
      </c>
      <c r="AS20" s="26"/>
      <c r="AT20" s="26"/>
    </row>
    <row r="21" spans="1:46" ht="15" customHeight="1" x14ac:dyDescent="0.25">
      <c r="A21" s="155"/>
      <c r="B21" s="210" t="str">
        <f>IF(OR(F13=Z14,F13=Z15,F13=Z16,F13=Z17,F13=Z18,F13=Z20,F13=Z21,F13=Z22)=TRUE,Z28,"")</f>
        <v/>
      </c>
      <c r="C21" s="210"/>
      <c r="D21" s="210"/>
      <c r="E21" s="210"/>
      <c r="F21" s="217" t="str">
        <f>IF(B21=Z28,Z64,IF(OR(B21=Z28,B21=Z41)=TRUE,Z41,""))</f>
        <v/>
      </c>
      <c r="G21" s="217"/>
      <c r="H21" s="217"/>
      <c r="I21" s="194" t="s">
        <v>85</v>
      </c>
      <c r="J21" s="219" t="str">
        <f>IF(B21=Z28,Z65,"")</f>
        <v/>
      </c>
      <c r="K21" s="219"/>
      <c r="L21" s="219"/>
      <c r="M21" s="219" t="s">
        <v>85</v>
      </c>
      <c r="N21" s="219" t="str">
        <f>IF(B21=Z28,Z66,"")</f>
        <v/>
      </c>
      <c r="O21" s="219"/>
      <c r="P21" s="199"/>
      <c r="Q21" s="219" t="s">
        <v>85</v>
      </c>
      <c r="R21" s="219" t="str">
        <f>IF(B21=Z28,Z67,"")</f>
        <v/>
      </c>
      <c r="S21" s="219"/>
      <c r="T21" s="199"/>
      <c r="U21" s="239" t="s">
        <v>85</v>
      </c>
      <c r="V21" s="239" t="str">
        <f>IF(AND(I21=Z9,M21=Z9,Q21=Z9,U21=Z9)=TRUE,Z12,"")</f>
        <v>autre en annexe</v>
      </c>
      <c r="W21" s="239"/>
      <c r="X21" s="239"/>
      <c r="Y21" s="155"/>
      <c r="Z21" s="155" t="str">
        <f>IF($Z$2="Nederlands","Andere pyloon","Autre pylône")</f>
        <v>Autre pylône</v>
      </c>
      <c r="AA21" s="11">
        <v>20</v>
      </c>
      <c r="AD21" s="122" t="s">
        <v>25</v>
      </c>
      <c r="AE21" s="137"/>
      <c r="AF21" s="138"/>
      <c r="AG21" s="139"/>
      <c r="AH21" s="140"/>
      <c r="AI21" s="141"/>
      <c r="AJ21" s="134">
        <f t="shared" si="1"/>
        <v>0</v>
      </c>
      <c r="AK21" s="140"/>
      <c r="AL21" s="140"/>
      <c r="AM21" s="140"/>
      <c r="AN21" s="135">
        <f t="shared" si="2"/>
        <v>0</v>
      </c>
      <c r="AO21" s="151"/>
      <c r="AP21" s="152"/>
      <c r="AQ21" s="208"/>
      <c r="AR21" s="136">
        <f t="shared" si="0"/>
        <v>0</v>
      </c>
      <c r="AS21" s="26"/>
      <c r="AT21" s="26"/>
    </row>
    <row r="22" spans="1:46" x14ac:dyDescent="0.25">
      <c r="A22" s="155"/>
      <c r="B22" s="210" t="str">
        <f>IF(F13=Z18,Z41,IF(F13=Z19,Z32,IF(AND(B21=Z28,OR(I21=Z10,M21=Z10,Q21=Z10,U21=Z10)=TRUE)=TRUE,Z41,IF(F13=Z23,Z112,""))))</f>
        <v/>
      </c>
      <c r="C22" s="210"/>
      <c r="D22" s="210"/>
      <c r="E22" s="210"/>
      <c r="F22" s="198"/>
      <c r="G22" s="198"/>
      <c r="H22" s="198"/>
      <c r="I22" s="200" t="s">
        <v>6</v>
      </c>
      <c r="J22" s="219" t="str">
        <f>IF(F13=Z16,Z31,IF(F13=Z22,Z38,""))</f>
        <v/>
      </c>
      <c r="K22" s="219"/>
      <c r="L22" s="219"/>
      <c r="M22" s="219"/>
      <c r="N22" s="219"/>
      <c r="O22" s="219"/>
      <c r="P22" s="199"/>
      <c r="Q22" s="219" t="s">
        <v>87</v>
      </c>
      <c r="R22" s="219"/>
      <c r="S22" s="219" t="str">
        <f>IF(F13=Z22,"kV","")</f>
        <v/>
      </c>
      <c r="T22" s="199"/>
      <c r="U22" s="161"/>
      <c r="V22" s="161"/>
      <c r="W22" s="161"/>
      <c r="X22" s="161"/>
      <c r="Y22" s="155"/>
      <c r="Z22" s="155" t="str">
        <f>IF($Z$2="Nederlands","Hoogspanningspyloon","Ligne à haute tension")</f>
        <v>Ligne à haute tension</v>
      </c>
      <c r="AA22" s="11">
        <v>21</v>
      </c>
      <c r="AD22" s="122" t="s">
        <v>26</v>
      </c>
      <c r="AE22" s="137"/>
      <c r="AF22" s="138"/>
      <c r="AG22" s="139"/>
      <c r="AH22" s="140"/>
      <c r="AI22" s="141"/>
      <c r="AJ22" s="134">
        <f t="shared" si="1"/>
        <v>0</v>
      </c>
      <c r="AK22" s="140"/>
      <c r="AL22" s="140"/>
      <c r="AM22" s="140"/>
      <c r="AN22" s="135">
        <f t="shared" si="2"/>
        <v>0</v>
      </c>
      <c r="AO22" s="151"/>
      <c r="AP22" s="152"/>
      <c r="AQ22" s="208"/>
      <c r="AR22" s="136">
        <f t="shared" si="0"/>
        <v>0</v>
      </c>
      <c r="AS22" s="26"/>
      <c r="AT22" s="26"/>
    </row>
    <row r="23" spans="1:46" x14ac:dyDescent="0.25">
      <c r="A23" s="155"/>
      <c r="B23" s="210" t="str">
        <f>IF(OR(AND(B21=Z28,I21=Z10)=TRUE,AND(B21=Z28,M21=Z10)=TRUE)=TRUE,Z42,IF(F13=Z19,Z33,IF(F13=Z23,Z113,"")))</f>
        <v/>
      </c>
      <c r="C23" s="210"/>
      <c r="D23" s="210"/>
      <c r="E23" s="210"/>
      <c r="F23" s="198"/>
      <c r="G23" s="198"/>
      <c r="H23" s="198"/>
      <c r="I23" s="200" t="s">
        <v>6</v>
      </c>
      <c r="J23" s="191" t="str">
        <f>IF($Z$2="Nederlands","U dient volgende bijlagen mee te sturen","Vous devez joindre les annexes suivantes")</f>
        <v>Vous devez joindre les annexes suivantes</v>
      </c>
      <c r="K23" s="192"/>
      <c r="L23" s="192"/>
      <c r="M23" s="192"/>
      <c r="N23" s="191"/>
      <c r="O23" s="192"/>
      <c r="P23" s="192"/>
      <c r="Q23" s="161"/>
      <c r="R23" s="161"/>
      <c r="S23" s="161"/>
      <c r="T23" s="161"/>
      <c r="U23" s="161"/>
      <c r="V23" s="161"/>
      <c r="W23" s="161"/>
      <c r="X23" s="161"/>
      <c r="Y23" s="155"/>
      <c r="Z23" s="155" t="str">
        <f>IF($Z$2="Nederlands","Verkavelingsaanvraag","Demande d'aménagement du territoire")</f>
        <v>Demande d'aménagement du territoire</v>
      </c>
      <c r="AA23" s="11">
        <v>22</v>
      </c>
      <c r="AD23" s="122" t="s">
        <v>27</v>
      </c>
      <c r="AE23" s="137"/>
      <c r="AF23" s="138"/>
      <c r="AG23" s="139"/>
      <c r="AH23" s="140"/>
      <c r="AI23" s="141"/>
      <c r="AJ23" s="134">
        <f t="shared" si="1"/>
        <v>0</v>
      </c>
      <c r="AK23" s="140"/>
      <c r="AL23" s="140"/>
      <c r="AM23" s="140"/>
      <c r="AN23" s="135">
        <f t="shared" si="2"/>
        <v>0</v>
      </c>
      <c r="AO23" s="151"/>
      <c r="AP23" s="152"/>
      <c r="AQ23" s="208"/>
      <c r="AR23" s="136">
        <f t="shared" si="0"/>
        <v>0</v>
      </c>
      <c r="AS23" s="26"/>
      <c r="AT23" s="26"/>
    </row>
    <row r="24" spans="1:46" x14ac:dyDescent="0.25">
      <c r="A24" s="155"/>
      <c r="B24" s="210" t="str">
        <f>IF(F13=Z19,Z34,IF(OR(AND(B21=Z28,I21=Z10)=TRUE,AND(B21=Z28,M21=Z10)=TRUE)=TRUE,Z44,""))</f>
        <v/>
      </c>
      <c r="C24" s="210"/>
      <c r="D24" s="210"/>
      <c r="E24" s="210"/>
      <c r="F24" s="198"/>
      <c r="G24" s="198"/>
      <c r="H24" s="198"/>
      <c r="I24" s="200" t="s">
        <v>6</v>
      </c>
      <c r="J24" s="192"/>
      <c r="K24" s="193" t="str">
        <f>IF(F13=Z14,Z89,IF(F13=Z15,Z92,IF(F13=Z16,Z95,IF(F13=Z17,Z97,IF(F13=Z18,Z100,IF(F13=Z19,Z103,IF(OR(F13=Z20,F13=Z21,F13=Z22)=TRUE,Z106,IF(F13=Z23,Z110,""))))))))</f>
        <v/>
      </c>
      <c r="L24" s="192"/>
      <c r="M24" s="192"/>
      <c r="N24" s="192"/>
      <c r="O24" s="192"/>
      <c r="P24" s="192"/>
      <c r="Q24" s="160"/>
      <c r="R24" s="160"/>
      <c r="S24" s="160"/>
      <c r="T24" s="160"/>
      <c r="U24" s="160"/>
      <c r="V24" s="160"/>
      <c r="W24" s="160"/>
      <c r="X24" s="160"/>
      <c r="Y24" s="155"/>
      <c r="Z24" s="155"/>
      <c r="AA24" s="11">
        <v>23</v>
      </c>
      <c r="AD24" s="122" t="s">
        <v>28</v>
      </c>
      <c r="AE24" s="137"/>
      <c r="AF24" s="138"/>
      <c r="AG24" s="139"/>
      <c r="AH24" s="140"/>
      <c r="AI24" s="141"/>
      <c r="AJ24" s="134">
        <f t="shared" si="1"/>
        <v>0</v>
      </c>
      <c r="AK24" s="140"/>
      <c r="AL24" s="140"/>
      <c r="AM24" s="140"/>
      <c r="AN24" s="135">
        <f t="shared" si="2"/>
        <v>0</v>
      </c>
      <c r="AO24" s="151"/>
      <c r="AP24" s="152"/>
      <c r="AQ24" s="208"/>
      <c r="AR24" s="136">
        <f t="shared" si="0"/>
        <v>0</v>
      </c>
      <c r="AS24" s="26"/>
      <c r="AT24" s="26"/>
    </row>
    <row r="25" spans="1:46" x14ac:dyDescent="0.25">
      <c r="A25" s="155"/>
      <c r="B25" s="210" t="str">
        <f>IF(F13=Z19,Z35,IF(OR(AND(B21=Z28,I21=Z10)=TRUE,AND(B21=Z28,M21=Z10)=TRUE)=TRUE,Z63,""))</f>
        <v/>
      </c>
      <c r="C25" s="210"/>
      <c r="D25" s="210"/>
      <c r="E25" s="210"/>
      <c r="F25" s="198"/>
      <c r="G25" s="198"/>
      <c r="H25" s="198"/>
      <c r="I25" s="200" t="str">
        <f>IF(B25="haakhoogte","m","rpm")</f>
        <v>rpm</v>
      </c>
      <c r="J25" s="192"/>
      <c r="K25" s="194" t="str">
        <f>IF(F13=Z14,Z90,IF(F13=Z15,Z93,IF(F13=Z18,Z101,IF(F13=Z19,Z104,IF(OR(F13=Z20,F13=Z21,F13=Z22)=TRUE,Z107,IF(F13=Z23,Z111,""))))))</f>
        <v/>
      </c>
      <c r="L25" s="161"/>
      <c r="M25" s="161"/>
      <c r="N25" s="161"/>
      <c r="O25" s="192"/>
      <c r="P25" s="192"/>
      <c r="Q25" s="160"/>
      <c r="R25" s="160"/>
      <c r="S25" s="160"/>
      <c r="T25" s="160"/>
      <c r="U25" s="160"/>
      <c r="V25" s="160"/>
      <c r="W25" s="160"/>
      <c r="X25" s="161"/>
      <c r="Y25" s="155"/>
      <c r="Z25" s="155"/>
      <c r="AA25" s="11">
        <v>24</v>
      </c>
      <c r="AD25" s="122" t="s">
        <v>29</v>
      </c>
      <c r="AE25" s="137"/>
      <c r="AF25" s="138"/>
      <c r="AG25" s="139"/>
      <c r="AH25" s="140"/>
      <c r="AI25" s="141"/>
      <c r="AJ25" s="134">
        <f t="shared" si="1"/>
        <v>0</v>
      </c>
      <c r="AK25" s="140"/>
      <c r="AL25" s="140"/>
      <c r="AM25" s="140"/>
      <c r="AN25" s="135">
        <f t="shared" si="2"/>
        <v>0</v>
      </c>
      <c r="AO25" s="151"/>
      <c r="AP25" s="152"/>
      <c r="AQ25" s="208"/>
      <c r="AR25" s="136">
        <f t="shared" si="0"/>
        <v>0</v>
      </c>
      <c r="AS25" s="26"/>
      <c r="AT25" s="26"/>
    </row>
    <row r="26" spans="1:46" x14ac:dyDescent="0.25">
      <c r="A26" s="155"/>
      <c r="B26" s="210" t="str">
        <f>IF(F13=Z20,Z37,"")</f>
        <v/>
      </c>
      <c r="C26" s="210"/>
      <c r="D26" s="210"/>
      <c r="E26" s="210"/>
      <c r="F26" s="198" t="s">
        <v>92</v>
      </c>
      <c r="G26" s="198"/>
      <c r="H26" s="198"/>
      <c r="I26" s="195"/>
      <c r="J26" s="192"/>
      <c r="K26" s="194" t="str">
        <f>IF(OR(F13=Z20,F13=Z21,F13=Z22)=TRUE,Z108,"")</f>
        <v/>
      </c>
      <c r="L26" s="161"/>
      <c r="M26" s="196"/>
      <c r="N26" s="161"/>
      <c r="O26" s="192"/>
      <c r="P26" s="192"/>
      <c r="Q26" s="160"/>
      <c r="R26" s="160"/>
      <c r="S26" s="160"/>
      <c r="T26" s="160"/>
      <c r="U26" s="160"/>
      <c r="V26" s="160"/>
      <c r="W26" s="160"/>
      <c r="X26" s="161"/>
      <c r="Y26" s="155"/>
      <c r="Z26" s="155" t="str">
        <f>IF($Z$2="Nederlands","Materiaal","Matériaux")</f>
        <v>Matériaux</v>
      </c>
      <c r="AA26" s="11">
        <v>25</v>
      </c>
      <c r="AD26" s="122" t="s">
        <v>30</v>
      </c>
      <c r="AE26" s="137"/>
      <c r="AF26" s="138"/>
      <c r="AG26" s="139"/>
      <c r="AH26" s="140"/>
      <c r="AI26" s="141"/>
      <c r="AJ26" s="134">
        <f t="shared" si="1"/>
        <v>0</v>
      </c>
      <c r="AK26" s="140"/>
      <c r="AL26" s="140"/>
      <c r="AM26" s="140"/>
      <c r="AN26" s="135">
        <f t="shared" si="2"/>
        <v>0</v>
      </c>
      <c r="AO26" s="151"/>
      <c r="AP26" s="152"/>
      <c r="AQ26" s="208"/>
      <c r="AR26" s="136">
        <f t="shared" si="0"/>
        <v>0</v>
      </c>
      <c r="AS26" s="26"/>
      <c r="AT26" s="26"/>
    </row>
    <row r="27" spans="1:46" x14ac:dyDescent="0.25">
      <c r="A27" s="155"/>
      <c r="B27" s="197" t="str">
        <f>IF($Z$2="Nederlands","Opmerkingen","Commentaires")</f>
        <v>Commentaires</v>
      </c>
      <c r="C27" s="155"/>
      <c r="D27" s="155"/>
      <c r="E27" s="155"/>
      <c r="F27" s="195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198"/>
      <c r="Y27" s="155"/>
      <c r="Z27" s="155" t="str">
        <f>IF($Z$2="Nederlands","Type","Type")</f>
        <v>Type</v>
      </c>
      <c r="AA27" s="11">
        <v>26</v>
      </c>
      <c r="AD27" s="122" t="s">
        <v>31</v>
      </c>
      <c r="AE27" s="137"/>
      <c r="AF27" s="138"/>
      <c r="AG27" s="139"/>
      <c r="AH27" s="140"/>
      <c r="AI27" s="141"/>
      <c r="AJ27" s="134">
        <f t="shared" si="1"/>
        <v>0</v>
      </c>
      <c r="AK27" s="140"/>
      <c r="AL27" s="140"/>
      <c r="AM27" s="140"/>
      <c r="AN27" s="135">
        <f t="shared" si="2"/>
        <v>0</v>
      </c>
      <c r="AO27" s="151"/>
      <c r="AP27" s="152"/>
      <c r="AQ27" s="208"/>
      <c r="AR27" s="136">
        <f t="shared" si="0"/>
        <v>0</v>
      </c>
      <c r="AS27" s="26"/>
      <c r="AT27" s="26"/>
    </row>
    <row r="28" spans="1:46" ht="15" customHeight="1" x14ac:dyDescent="0.25">
      <c r="A28" s="155"/>
      <c r="B28" s="155"/>
      <c r="C28" s="155"/>
      <c r="D28" s="155"/>
      <c r="E28" s="155"/>
      <c r="F28" s="198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198"/>
      <c r="Y28" s="155"/>
      <c r="Z28" s="155" t="str">
        <f>IF($Z$2="Nederlands","Gebruik kranen","Utilisation de grues")</f>
        <v>Utilisation de grues</v>
      </c>
      <c r="AA28" s="11">
        <v>27</v>
      </c>
      <c r="AD28" s="122" t="s">
        <v>32</v>
      </c>
      <c r="AE28" s="137"/>
      <c r="AF28" s="138"/>
      <c r="AG28" s="139"/>
      <c r="AH28" s="140"/>
      <c r="AI28" s="141"/>
      <c r="AJ28" s="134">
        <f t="shared" si="1"/>
        <v>0</v>
      </c>
      <c r="AK28" s="140"/>
      <c r="AL28" s="140"/>
      <c r="AM28" s="140"/>
      <c r="AN28" s="135">
        <f t="shared" si="2"/>
        <v>0</v>
      </c>
      <c r="AO28" s="151"/>
      <c r="AP28" s="152"/>
      <c r="AQ28" s="208"/>
      <c r="AR28" s="136">
        <f t="shared" si="0"/>
        <v>0</v>
      </c>
      <c r="AS28" s="26"/>
      <c r="AT28" s="26"/>
    </row>
    <row r="29" spans="1:46" ht="12.75" customHeight="1" x14ac:dyDescent="0.25">
      <c r="A29" s="155"/>
      <c r="B29" s="155"/>
      <c r="C29" s="155"/>
      <c r="D29" s="155"/>
      <c r="E29" s="155"/>
      <c r="F29" s="198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198"/>
      <c r="Y29" s="155"/>
      <c r="Z29" s="155" t="str">
        <f>IF($Z$2="Nederlands","Hoogte rookpluim:","Hauteur de la fumée")</f>
        <v>Hauteur de la fumée</v>
      </c>
      <c r="AA29" s="11">
        <v>28</v>
      </c>
      <c r="AD29" s="122" t="s">
        <v>33</v>
      </c>
      <c r="AE29" s="137"/>
      <c r="AF29" s="138"/>
      <c r="AG29" s="139"/>
      <c r="AH29" s="140"/>
      <c r="AI29" s="141"/>
      <c r="AJ29" s="134">
        <f t="shared" si="1"/>
        <v>0</v>
      </c>
      <c r="AK29" s="140"/>
      <c r="AL29" s="140"/>
      <c r="AM29" s="140"/>
      <c r="AN29" s="135">
        <f t="shared" si="2"/>
        <v>0</v>
      </c>
      <c r="AO29" s="151"/>
      <c r="AP29" s="152"/>
      <c r="AQ29" s="208"/>
      <c r="AR29" s="136">
        <f t="shared" si="0"/>
        <v>0</v>
      </c>
      <c r="AS29" s="26"/>
      <c r="AT29" s="26"/>
    </row>
    <row r="30" spans="1:46" x14ac:dyDescent="0.25">
      <c r="A30" s="155"/>
      <c r="B30" s="155"/>
      <c r="C30" s="155"/>
      <c r="D30" s="155"/>
      <c r="E30" s="155"/>
      <c r="F30" s="198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198"/>
      <c r="Y30" s="155"/>
      <c r="Z30" s="155" t="str">
        <f>IF($Z$2="Nederlands","Bestanddelen rook:","Dégagement de fumée")</f>
        <v>Dégagement de fumée</v>
      </c>
      <c r="AA30" s="11">
        <v>29</v>
      </c>
      <c r="AD30" s="122" t="s">
        <v>34</v>
      </c>
      <c r="AE30" s="137"/>
      <c r="AF30" s="138"/>
      <c r="AG30" s="139"/>
      <c r="AH30" s="140"/>
      <c r="AI30" s="141"/>
      <c r="AJ30" s="134">
        <f t="shared" si="1"/>
        <v>0</v>
      </c>
      <c r="AK30" s="140"/>
      <c r="AL30" s="140"/>
      <c r="AM30" s="140"/>
      <c r="AN30" s="135">
        <f t="shared" si="2"/>
        <v>0</v>
      </c>
      <c r="AO30" s="151"/>
      <c r="AP30" s="152"/>
      <c r="AQ30" s="208"/>
      <c r="AR30" s="136">
        <f t="shared" si="0"/>
        <v>0</v>
      </c>
      <c r="AS30" s="26"/>
      <c r="AT30" s="26"/>
    </row>
    <row r="31" spans="1:46" x14ac:dyDescent="0.25">
      <c r="A31" s="155"/>
      <c r="B31" s="155"/>
      <c r="C31" s="155"/>
      <c r="D31" s="155"/>
      <c r="E31" s="155"/>
      <c r="F31" s="198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198"/>
      <c r="Y31" s="155"/>
      <c r="Z31" s="155" t="str">
        <f>IF($Z$2="Nederlands","Temperaturen 1000ft (300m) boven schouw ","Températures 1000ft (300m) au-dessus de cheminée ")</f>
        <v xml:space="preserve">Températures 1000ft (300m) au-dessus de cheminée </v>
      </c>
      <c r="AA31" s="11">
        <v>30</v>
      </c>
      <c r="AD31" s="122" t="s">
        <v>35</v>
      </c>
      <c r="AE31" s="137"/>
      <c r="AF31" s="138"/>
      <c r="AG31" s="139"/>
      <c r="AH31" s="140"/>
      <c r="AI31" s="141"/>
      <c r="AJ31" s="134">
        <f t="shared" si="1"/>
        <v>0</v>
      </c>
      <c r="AK31" s="140"/>
      <c r="AL31" s="140"/>
      <c r="AM31" s="140"/>
      <c r="AN31" s="135">
        <f t="shared" si="2"/>
        <v>0</v>
      </c>
      <c r="AO31" s="151"/>
      <c r="AP31" s="152"/>
      <c r="AQ31" s="208"/>
      <c r="AR31" s="136">
        <f t="shared" si="0"/>
        <v>0</v>
      </c>
      <c r="AS31" s="26"/>
      <c r="AT31" s="26"/>
    </row>
    <row r="32" spans="1:46" x14ac:dyDescent="0.25">
      <c r="A32" s="155"/>
      <c r="B32" s="218" t="str">
        <f>IF($Z$2="Nederlands","Referentie voorlopig advies Belgocontrol","Référence avis temporaire Belgocontrol")</f>
        <v>Référence avis temporaire Belgocontrol</v>
      </c>
      <c r="C32" s="218"/>
      <c r="D32" s="218"/>
      <c r="E32" s="218"/>
      <c r="F32" s="218"/>
      <c r="G32" s="218"/>
      <c r="H32" s="218"/>
      <c r="I32" s="218" t="str">
        <f>IF($Z$2="Nederlands","Referentie voorlopig advies Defensie","Référence avis temporaire Défense")</f>
        <v>Référence avis temporaire Défense</v>
      </c>
      <c r="J32" s="218"/>
      <c r="K32" s="218"/>
      <c r="L32" s="218"/>
      <c r="M32" s="218"/>
      <c r="N32" s="218"/>
      <c r="O32" s="218"/>
      <c r="P32" s="218"/>
      <c r="Q32" s="218" t="str">
        <f>IF($Z$2="Nederlands","Referentie voorlopig advies DGLV","Référence avis temporaire DGTA")</f>
        <v>Référence avis temporaire DGTA</v>
      </c>
      <c r="R32" s="218"/>
      <c r="S32" s="218"/>
      <c r="T32" s="218"/>
      <c r="U32" s="218"/>
      <c r="V32" s="218"/>
      <c r="W32" s="218"/>
      <c r="X32" s="218"/>
      <c r="Y32" s="155"/>
      <c r="Z32" s="157" t="str">
        <f>IF($Z$2="Nederlands","Ø mast","Ø mât")</f>
        <v>Ø mât</v>
      </c>
      <c r="AA32" s="11">
        <v>31</v>
      </c>
      <c r="AD32" s="122" t="s">
        <v>36</v>
      </c>
      <c r="AE32" s="137"/>
      <c r="AF32" s="138"/>
      <c r="AG32" s="139"/>
      <c r="AH32" s="140"/>
      <c r="AI32" s="141"/>
      <c r="AJ32" s="134">
        <f t="shared" si="1"/>
        <v>0</v>
      </c>
      <c r="AK32" s="140"/>
      <c r="AL32" s="140"/>
      <c r="AM32" s="140"/>
      <c r="AN32" s="135">
        <f t="shared" si="2"/>
        <v>0</v>
      </c>
      <c r="AO32" s="151"/>
      <c r="AP32" s="152"/>
      <c r="AQ32" s="208"/>
      <c r="AR32" s="136">
        <f t="shared" si="0"/>
        <v>0</v>
      </c>
      <c r="AS32" s="26"/>
      <c r="AT32" s="26"/>
    </row>
    <row r="33" spans="1:46" x14ac:dyDescent="0.25">
      <c r="A33" s="155"/>
      <c r="B33" s="213" t="s">
        <v>86</v>
      </c>
      <c r="C33" s="213"/>
      <c r="D33" s="213"/>
      <c r="E33" s="212"/>
      <c r="F33" s="212"/>
      <c r="G33" s="212"/>
      <c r="H33" s="198"/>
      <c r="I33" s="198"/>
      <c r="J33" s="212"/>
      <c r="K33" s="212"/>
      <c r="L33" s="212"/>
      <c r="M33" s="212"/>
      <c r="N33" s="212"/>
      <c r="O33" s="212"/>
      <c r="P33" s="198"/>
      <c r="Q33" s="198"/>
      <c r="R33" s="212"/>
      <c r="S33" s="212"/>
      <c r="T33" s="212"/>
      <c r="U33" s="212"/>
      <c r="V33" s="212"/>
      <c r="W33" s="212"/>
      <c r="X33" s="198"/>
      <c r="Y33" s="155"/>
      <c r="Z33" s="155" t="str">
        <f>IF($Z$2="Nederlands","Hoogte mast (AGL)","Hauteur du mât (DNG)")</f>
        <v>Hauteur du mât (DNG)</v>
      </c>
      <c r="AA33" s="11">
        <v>32</v>
      </c>
      <c r="AD33" s="122" t="s">
        <v>37</v>
      </c>
      <c r="AE33" s="137"/>
      <c r="AF33" s="138"/>
      <c r="AG33" s="139"/>
      <c r="AH33" s="140"/>
      <c r="AI33" s="141"/>
      <c r="AJ33" s="134">
        <f t="shared" si="1"/>
        <v>0</v>
      </c>
      <c r="AK33" s="140"/>
      <c r="AL33" s="140"/>
      <c r="AM33" s="140"/>
      <c r="AN33" s="135">
        <f t="shared" si="2"/>
        <v>0</v>
      </c>
      <c r="AO33" s="151"/>
      <c r="AP33" s="152"/>
      <c r="AQ33" s="208"/>
      <c r="AR33" s="136">
        <f t="shared" si="0"/>
        <v>0</v>
      </c>
      <c r="AS33" s="26"/>
      <c r="AT33" s="26"/>
    </row>
    <row r="34" spans="1:46" ht="14.1" customHeight="1" x14ac:dyDescent="0.25">
      <c r="A34" s="155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7" t="str">
        <f>IF($Z$2="Nederlands","Ø rotor","Ø rotor")</f>
        <v>Ø rotor</v>
      </c>
      <c r="AA34" s="11">
        <v>33</v>
      </c>
      <c r="AD34" s="122" t="s">
        <v>38</v>
      </c>
      <c r="AE34" s="137"/>
      <c r="AF34" s="138"/>
      <c r="AG34" s="139"/>
      <c r="AH34" s="140"/>
      <c r="AI34" s="141"/>
      <c r="AJ34" s="134">
        <f t="shared" si="1"/>
        <v>0</v>
      </c>
      <c r="AK34" s="140"/>
      <c r="AL34" s="140"/>
      <c r="AM34" s="140"/>
      <c r="AN34" s="135">
        <f t="shared" si="2"/>
        <v>0</v>
      </c>
      <c r="AO34" s="151"/>
      <c r="AP34" s="152"/>
      <c r="AQ34" s="208"/>
      <c r="AR34" s="136">
        <f t="shared" si="0"/>
        <v>0</v>
      </c>
      <c r="AS34" s="26"/>
      <c r="AT34" s="26"/>
    </row>
    <row r="35" spans="1:46" ht="14.1" customHeight="1" x14ac:dyDescent="0.25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37"/>
      <c r="Z35" s="158" t="str">
        <f>IF($Z$2="Nederlands","Nominaal toerental","Vitesse nominale")</f>
        <v>Vitesse nominale</v>
      </c>
      <c r="AA35" s="11">
        <v>34</v>
      </c>
      <c r="AD35" s="122" t="s">
        <v>39</v>
      </c>
      <c r="AE35" s="137"/>
      <c r="AF35" s="138"/>
      <c r="AG35" s="139"/>
      <c r="AH35" s="140"/>
      <c r="AI35" s="141"/>
      <c r="AJ35" s="134">
        <f t="shared" si="1"/>
        <v>0</v>
      </c>
      <c r="AK35" s="140"/>
      <c r="AL35" s="140"/>
      <c r="AM35" s="140"/>
      <c r="AN35" s="135">
        <f t="shared" si="2"/>
        <v>0</v>
      </c>
      <c r="AO35" s="151"/>
      <c r="AP35" s="152"/>
      <c r="AQ35" s="208"/>
      <c r="AR35" s="136">
        <f t="shared" si="0"/>
        <v>0</v>
      </c>
      <c r="AS35" s="26"/>
      <c r="AT35" s="26"/>
    </row>
    <row r="36" spans="1:46" ht="14.1" customHeight="1" x14ac:dyDescent="0.25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37"/>
      <c r="Z36" s="155" t="str">
        <f>IF($Z$2="Nederlands","Frequentiebereik","Bande de fréquence")</f>
        <v>Bande de fréquence</v>
      </c>
      <c r="AA36" s="11">
        <v>35</v>
      </c>
      <c r="AD36" s="122" t="s">
        <v>40</v>
      </c>
      <c r="AE36" s="137"/>
      <c r="AF36" s="138"/>
      <c r="AG36" s="139"/>
      <c r="AH36" s="140"/>
      <c r="AI36" s="141"/>
      <c r="AJ36" s="134">
        <f t="shared" si="1"/>
        <v>0</v>
      </c>
      <c r="AK36" s="140"/>
      <c r="AL36" s="140"/>
      <c r="AM36" s="140"/>
      <c r="AN36" s="135">
        <f t="shared" si="2"/>
        <v>0</v>
      </c>
      <c r="AO36" s="151"/>
      <c r="AP36" s="152"/>
      <c r="AQ36" s="208"/>
      <c r="AR36" s="136">
        <f t="shared" si="0"/>
        <v>0</v>
      </c>
      <c r="AS36" s="26"/>
      <c r="AT36" s="26"/>
    </row>
    <row r="37" spans="1:46" ht="14.1" customHeight="1" x14ac:dyDescent="0.25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37"/>
      <c r="Z37" s="155" t="str">
        <f>IF($Z$2="Nederlands","Bandbreedte","Force de fréquence")</f>
        <v>Force de fréquence</v>
      </c>
      <c r="AA37" s="11">
        <v>36</v>
      </c>
      <c r="AD37" s="122" t="s">
        <v>41</v>
      </c>
      <c r="AE37" s="137"/>
      <c r="AF37" s="138"/>
      <c r="AG37" s="139"/>
      <c r="AH37" s="140"/>
      <c r="AI37" s="141"/>
      <c r="AJ37" s="134">
        <f t="shared" si="1"/>
        <v>0</v>
      </c>
      <c r="AK37" s="140"/>
      <c r="AL37" s="140"/>
      <c r="AM37" s="140"/>
      <c r="AN37" s="135">
        <f t="shared" si="2"/>
        <v>0</v>
      </c>
      <c r="AO37" s="151"/>
      <c r="AP37" s="152"/>
      <c r="AQ37" s="208"/>
      <c r="AR37" s="136">
        <f t="shared" si="0"/>
        <v>0</v>
      </c>
      <c r="AS37" s="26"/>
      <c r="AT37" s="26"/>
    </row>
    <row r="38" spans="1:46" ht="14.1" customHeight="1" x14ac:dyDescent="0.25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37"/>
      <c r="Z38" s="155" t="str">
        <f>IF($Z$2="Nederlands","Spanningssterkte","Tension")</f>
        <v>Tension</v>
      </c>
      <c r="AA38" s="11">
        <v>37</v>
      </c>
      <c r="AD38" s="122" t="s">
        <v>42</v>
      </c>
      <c r="AE38" s="137"/>
      <c r="AF38" s="138"/>
      <c r="AG38" s="139"/>
      <c r="AH38" s="140"/>
      <c r="AI38" s="141"/>
      <c r="AJ38" s="134">
        <f t="shared" si="1"/>
        <v>0</v>
      </c>
      <c r="AK38" s="140"/>
      <c r="AL38" s="140"/>
      <c r="AM38" s="140"/>
      <c r="AN38" s="135">
        <f t="shared" si="2"/>
        <v>0</v>
      </c>
      <c r="AO38" s="151"/>
      <c r="AP38" s="152"/>
      <c r="AQ38" s="208"/>
      <c r="AR38" s="136">
        <f t="shared" si="0"/>
        <v>0</v>
      </c>
      <c r="AS38" s="26"/>
      <c r="AT38" s="26"/>
    </row>
    <row r="39" spans="1:46" ht="14.1" customHeight="1" x14ac:dyDescent="0.25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37"/>
      <c r="Z39" s="155" t="str">
        <f>IF($Z$2="Nederlands","Voorziene bouwhoogte:","Hauteur prévue")</f>
        <v>Hauteur prévue</v>
      </c>
      <c r="AA39" s="11">
        <v>38</v>
      </c>
      <c r="AD39" s="122" t="s">
        <v>43</v>
      </c>
      <c r="AE39" s="137"/>
      <c r="AF39" s="138"/>
      <c r="AG39" s="139"/>
      <c r="AH39" s="140"/>
      <c r="AI39" s="141"/>
      <c r="AJ39" s="134">
        <f t="shared" si="1"/>
        <v>0</v>
      </c>
      <c r="AK39" s="140"/>
      <c r="AL39" s="140"/>
      <c r="AM39" s="140"/>
      <c r="AN39" s="135">
        <f t="shared" si="2"/>
        <v>0</v>
      </c>
      <c r="AO39" s="151"/>
      <c r="AP39" s="152"/>
      <c r="AQ39" s="208"/>
      <c r="AR39" s="136">
        <f t="shared" si="0"/>
        <v>0</v>
      </c>
      <c r="AS39" s="26"/>
      <c r="AT39" s="26"/>
    </row>
    <row r="40" spans="1:46" ht="14.1" customHeight="1" x14ac:dyDescent="0.25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37"/>
      <c r="Z40" s="155" t="str">
        <f>IF($Z$2="Nederlands","Type beplanting","Le type de végétation")</f>
        <v>Le type de végétation</v>
      </c>
      <c r="AA40" s="11">
        <v>39</v>
      </c>
      <c r="AD40" s="122" t="s">
        <v>44</v>
      </c>
      <c r="AE40" s="137"/>
      <c r="AF40" s="138"/>
      <c r="AG40" s="139"/>
      <c r="AH40" s="140"/>
      <c r="AI40" s="141"/>
      <c r="AJ40" s="134">
        <f t="shared" si="1"/>
        <v>0</v>
      </c>
      <c r="AK40" s="140"/>
      <c r="AL40" s="140"/>
      <c r="AM40" s="140"/>
      <c r="AN40" s="135">
        <f t="shared" si="2"/>
        <v>0</v>
      </c>
      <c r="AO40" s="151"/>
      <c r="AP40" s="152"/>
      <c r="AQ40" s="208"/>
      <c r="AR40" s="136">
        <f t="shared" si="0"/>
        <v>0</v>
      </c>
      <c r="AS40" s="26"/>
      <c r="AT40" s="26"/>
    </row>
    <row r="41" spans="1:46" ht="14.1" customHeight="1" x14ac:dyDescent="0.25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37"/>
      <c r="Z41" s="155" t="str">
        <f>IF($Z$2="Nederlands","Maximale hoogte","Hauteur maximale")</f>
        <v>Hauteur maximale</v>
      </c>
      <c r="AA41" s="11">
        <v>40</v>
      </c>
      <c r="AD41" s="122" t="s">
        <v>45</v>
      </c>
      <c r="AE41" s="137"/>
      <c r="AF41" s="138"/>
      <c r="AG41" s="139"/>
      <c r="AH41" s="140"/>
      <c r="AI41" s="141"/>
      <c r="AJ41" s="134">
        <f t="shared" si="1"/>
        <v>0</v>
      </c>
      <c r="AK41" s="140"/>
      <c r="AL41" s="140"/>
      <c r="AM41" s="140"/>
      <c r="AN41" s="135">
        <f t="shared" si="2"/>
        <v>0</v>
      </c>
      <c r="AO41" s="151"/>
      <c r="AP41" s="152"/>
      <c r="AQ41" s="208"/>
      <c r="AR41" s="136">
        <f t="shared" si="0"/>
        <v>0</v>
      </c>
      <c r="AS41" s="26"/>
      <c r="AT41" s="26"/>
    </row>
    <row r="42" spans="1:46" ht="14.1" customHeight="1" x14ac:dyDescent="0.25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37"/>
      <c r="Z42" s="155" t="str">
        <f>IF($Z$2="Nederlands","Hoogte horizontale arm","Hauteur du bras horizontal")</f>
        <v>Hauteur du bras horizontal</v>
      </c>
      <c r="AA42" s="11">
        <v>41</v>
      </c>
      <c r="AD42" s="122" t="s">
        <v>46</v>
      </c>
      <c r="AE42" s="137"/>
      <c r="AF42" s="138"/>
      <c r="AG42" s="139"/>
      <c r="AH42" s="140"/>
      <c r="AI42" s="141"/>
      <c r="AJ42" s="134">
        <f t="shared" si="1"/>
        <v>0</v>
      </c>
      <c r="AK42" s="140"/>
      <c r="AL42" s="140"/>
      <c r="AM42" s="140"/>
      <c r="AN42" s="135">
        <f t="shared" si="2"/>
        <v>0</v>
      </c>
      <c r="AO42" s="151"/>
      <c r="AP42" s="152"/>
      <c r="AQ42" s="208"/>
      <c r="AR42" s="136">
        <f t="shared" si="0"/>
        <v>0</v>
      </c>
      <c r="AS42" s="26"/>
      <c r="AT42" s="26"/>
    </row>
    <row r="43" spans="1:46" ht="14.1" customHeight="1" x14ac:dyDescent="0.25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37"/>
      <c r="Z43" s="155" t="str">
        <f>IF($Z$2="Nederlands","Afmeting toren","La taille de la tour")</f>
        <v>La taille de la tour</v>
      </c>
      <c r="AA43" s="11">
        <v>42</v>
      </c>
      <c r="AD43" s="122" t="s">
        <v>47</v>
      </c>
      <c r="AE43" s="137"/>
      <c r="AF43" s="138"/>
      <c r="AG43" s="139"/>
      <c r="AH43" s="140"/>
      <c r="AI43" s="141"/>
      <c r="AJ43" s="134">
        <f t="shared" si="1"/>
        <v>0</v>
      </c>
      <c r="AK43" s="140"/>
      <c r="AL43" s="140"/>
      <c r="AM43" s="140"/>
      <c r="AN43" s="135">
        <f t="shared" si="2"/>
        <v>0</v>
      </c>
      <c r="AO43" s="151"/>
      <c r="AP43" s="152"/>
      <c r="AQ43" s="208"/>
      <c r="AR43" s="136">
        <f t="shared" si="0"/>
        <v>0</v>
      </c>
      <c r="AS43" s="26"/>
      <c r="AT43" s="26"/>
    </row>
    <row r="44" spans="1:46" ht="14.1" customHeight="1" x14ac:dyDescent="0.25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37"/>
      <c r="Z44" s="155" t="str">
        <f>IF($Z$2="Nederlands","Gieklengte","Longueur de la flèche")</f>
        <v>Longueur de la flèche</v>
      </c>
      <c r="AA44" s="11">
        <v>43</v>
      </c>
      <c r="AB44" s="11"/>
      <c r="AD44" s="122" t="s">
        <v>48</v>
      </c>
      <c r="AE44" s="137"/>
      <c r="AF44" s="138"/>
      <c r="AG44" s="139"/>
      <c r="AH44" s="140"/>
      <c r="AI44" s="141"/>
      <c r="AJ44" s="134">
        <f t="shared" si="1"/>
        <v>0</v>
      </c>
      <c r="AK44" s="140"/>
      <c r="AL44" s="140"/>
      <c r="AM44" s="140"/>
      <c r="AN44" s="135">
        <f t="shared" si="2"/>
        <v>0</v>
      </c>
      <c r="AO44" s="151"/>
      <c r="AP44" s="152"/>
      <c r="AQ44" s="208"/>
      <c r="AR44" s="136">
        <f t="shared" si="0"/>
        <v>0</v>
      </c>
      <c r="AS44" s="26"/>
      <c r="AT44" s="26"/>
    </row>
    <row r="45" spans="1:46" ht="14.1" customHeight="1" x14ac:dyDescent="0.25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37"/>
      <c r="Z45" s="155" t="s">
        <v>75</v>
      </c>
      <c r="AA45" s="11">
        <v>44</v>
      </c>
      <c r="AB45" s="11"/>
      <c r="AD45" s="122" t="s">
        <v>49</v>
      </c>
      <c r="AE45" s="137"/>
      <c r="AF45" s="138"/>
      <c r="AG45" s="139"/>
      <c r="AH45" s="140"/>
      <c r="AI45" s="141"/>
      <c r="AJ45" s="134">
        <f t="shared" si="1"/>
        <v>0</v>
      </c>
      <c r="AK45" s="140"/>
      <c r="AL45" s="140"/>
      <c r="AM45" s="140"/>
      <c r="AN45" s="135">
        <f t="shared" si="2"/>
        <v>0</v>
      </c>
      <c r="AO45" s="151"/>
      <c r="AP45" s="152"/>
      <c r="AQ45" s="208"/>
      <c r="AR45" s="136">
        <f t="shared" si="0"/>
        <v>0</v>
      </c>
      <c r="AS45" s="26"/>
      <c r="AT45" s="26"/>
    </row>
    <row r="46" spans="1:46" ht="14.1" customHeight="1" x14ac:dyDescent="0.25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37"/>
      <c r="Z46" s="155" t="str">
        <f>IF($Z$2="Nederlands","Landmeter","Géomètre")</f>
        <v>Géomètre</v>
      </c>
      <c r="AA46" s="11">
        <v>45</v>
      </c>
      <c r="AB46" s="11"/>
      <c r="AD46" s="122" t="s">
        <v>50</v>
      </c>
      <c r="AE46" s="137"/>
      <c r="AF46" s="138"/>
      <c r="AG46" s="139"/>
      <c r="AH46" s="140"/>
      <c r="AI46" s="141"/>
      <c r="AJ46" s="134">
        <f t="shared" si="1"/>
        <v>0</v>
      </c>
      <c r="AK46" s="140"/>
      <c r="AL46" s="140"/>
      <c r="AM46" s="140"/>
      <c r="AN46" s="135">
        <f t="shared" si="2"/>
        <v>0</v>
      </c>
      <c r="AO46" s="151"/>
      <c r="AP46" s="152"/>
      <c r="AQ46" s="208"/>
      <c r="AR46" s="136">
        <f t="shared" si="0"/>
        <v>0</v>
      </c>
      <c r="AS46" s="26"/>
      <c r="AT46" s="26"/>
    </row>
    <row r="47" spans="1:46" ht="14.1" customHeight="1" x14ac:dyDescent="0.25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37"/>
      <c r="Z47" s="155" t="str">
        <f>IF($Z$2="Nederlands","Andere info","Autre info")</f>
        <v>Autre info</v>
      </c>
      <c r="AA47" s="11">
        <v>46</v>
      </c>
      <c r="AB47" s="11"/>
      <c r="AD47" s="122" t="s">
        <v>51</v>
      </c>
      <c r="AE47" s="137"/>
      <c r="AF47" s="138"/>
      <c r="AG47" s="139"/>
      <c r="AH47" s="140"/>
      <c r="AI47" s="141"/>
      <c r="AJ47" s="134">
        <f t="shared" si="1"/>
        <v>0</v>
      </c>
      <c r="AK47" s="140"/>
      <c r="AL47" s="140"/>
      <c r="AM47" s="140"/>
      <c r="AN47" s="135">
        <f t="shared" si="2"/>
        <v>0</v>
      </c>
      <c r="AO47" s="151"/>
      <c r="AP47" s="152"/>
      <c r="AQ47" s="208"/>
      <c r="AR47" s="136">
        <f t="shared" si="0"/>
        <v>0</v>
      </c>
      <c r="AS47" s="26"/>
      <c r="AT47" s="26"/>
    </row>
    <row r="48" spans="1:46" ht="14.1" customHeight="1" x14ac:dyDescent="0.25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37"/>
      <c r="Z48" s="155"/>
      <c r="AA48" s="11">
        <v>47</v>
      </c>
      <c r="AB48" s="11"/>
      <c r="AD48" s="122" t="s">
        <v>52</v>
      </c>
      <c r="AE48" s="137"/>
      <c r="AF48" s="138"/>
      <c r="AG48" s="139"/>
      <c r="AH48" s="140"/>
      <c r="AI48" s="141"/>
      <c r="AJ48" s="134">
        <f t="shared" si="1"/>
        <v>0</v>
      </c>
      <c r="AK48" s="140"/>
      <c r="AL48" s="140"/>
      <c r="AM48" s="140"/>
      <c r="AN48" s="135">
        <f t="shared" si="2"/>
        <v>0</v>
      </c>
      <c r="AO48" s="151"/>
      <c r="AP48" s="152"/>
      <c r="AQ48" s="208"/>
      <c r="AR48" s="136">
        <f t="shared" si="0"/>
        <v>0</v>
      </c>
      <c r="AS48" s="26"/>
      <c r="AT48" s="26"/>
    </row>
    <row r="49" spans="1:46" ht="14.1" customHeight="1" x14ac:dyDescent="0.25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37"/>
      <c r="Z49" s="25"/>
      <c r="AA49" s="11">
        <v>48</v>
      </c>
      <c r="AB49" s="11"/>
      <c r="AD49" s="122" t="s">
        <v>53</v>
      </c>
      <c r="AE49" s="137"/>
      <c r="AF49" s="138"/>
      <c r="AG49" s="139"/>
      <c r="AH49" s="140"/>
      <c r="AI49" s="141"/>
      <c r="AJ49" s="134">
        <f t="shared" si="1"/>
        <v>0</v>
      </c>
      <c r="AK49" s="140"/>
      <c r="AL49" s="140"/>
      <c r="AM49" s="140"/>
      <c r="AN49" s="135">
        <f t="shared" si="2"/>
        <v>0</v>
      </c>
      <c r="AO49" s="151"/>
      <c r="AP49" s="152"/>
      <c r="AQ49" s="208"/>
      <c r="AR49" s="136">
        <f t="shared" si="0"/>
        <v>0</v>
      </c>
      <c r="AS49" s="26"/>
      <c r="AT49" s="26"/>
    </row>
    <row r="50" spans="1:46" ht="14.1" customHeight="1" x14ac:dyDescent="0.25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37"/>
      <c r="Z50" s="25"/>
      <c r="AA50" s="11">
        <v>49</v>
      </c>
      <c r="AB50" s="11"/>
      <c r="AD50" s="122" t="s">
        <v>54</v>
      </c>
      <c r="AE50" s="137"/>
      <c r="AF50" s="138"/>
      <c r="AG50" s="139"/>
      <c r="AH50" s="140"/>
      <c r="AI50" s="141"/>
      <c r="AJ50" s="134">
        <f t="shared" si="1"/>
        <v>0</v>
      </c>
      <c r="AK50" s="140"/>
      <c r="AL50" s="140"/>
      <c r="AM50" s="140"/>
      <c r="AN50" s="135">
        <f t="shared" si="2"/>
        <v>0</v>
      </c>
      <c r="AO50" s="151"/>
      <c r="AP50" s="152"/>
      <c r="AQ50" s="208"/>
      <c r="AR50" s="136">
        <f t="shared" si="0"/>
        <v>0</v>
      </c>
      <c r="AS50" s="26"/>
      <c r="AT50" s="26"/>
    </row>
    <row r="51" spans="1:46" ht="14.1" customHeight="1" x14ac:dyDescent="0.25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37"/>
      <c r="Z51" s="25"/>
      <c r="AA51" s="11">
        <v>50</v>
      </c>
      <c r="AD51" s="122" t="s">
        <v>55</v>
      </c>
      <c r="AE51" s="137"/>
      <c r="AF51" s="138"/>
      <c r="AG51" s="139"/>
      <c r="AH51" s="140"/>
      <c r="AI51" s="141"/>
      <c r="AJ51" s="134">
        <f t="shared" si="1"/>
        <v>0</v>
      </c>
      <c r="AK51" s="140"/>
      <c r="AL51" s="140"/>
      <c r="AM51" s="140"/>
      <c r="AN51" s="135">
        <f t="shared" si="2"/>
        <v>0</v>
      </c>
      <c r="AO51" s="151"/>
      <c r="AP51" s="152"/>
      <c r="AQ51" s="208"/>
      <c r="AR51" s="136">
        <f t="shared" si="0"/>
        <v>0</v>
      </c>
      <c r="AS51" s="26"/>
      <c r="AT51" s="26"/>
    </row>
    <row r="52" spans="1:46" ht="14.1" customHeight="1" thickBot="1" x14ac:dyDescent="0.3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37"/>
      <c r="Z52" s="155" t="str">
        <f>IF($Z$2="Nederlands","metaal","métal")</f>
        <v>métal</v>
      </c>
      <c r="AD52" s="122" t="s">
        <v>56</v>
      </c>
      <c r="AE52" s="142"/>
      <c r="AF52" s="143"/>
      <c r="AG52" s="144"/>
      <c r="AH52" s="145"/>
      <c r="AI52" s="146"/>
      <c r="AJ52" s="147">
        <f t="shared" si="1"/>
        <v>0</v>
      </c>
      <c r="AK52" s="145"/>
      <c r="AL52" s="145"/>
      <c r="AM52" s="145"/>
      <c r="AN52" s="148">
        <f t="shared" si="2"/>
        <v>0</v>
      </c>
      <c r="AO52" s="153"/>
      <c r="AP52" s="154"/>
      <c r="AQ52" s="209"/>
      <c r="AR52" s="162">
        <f t="shared" si="0"/>
        <v>0</v>
      </c>
      <c r="AS52" s="26"/>
      <c r="AT52" s="26"/>
    </row>
    <row r="53" spans="1:46" ht="14.1" customHeight="1" x14ac:dyDescent="0.25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37"/>
      <c r="Z53" s="155" t="str">
        <f>IF($Z$2="Nederlands","beton","béton")</f>
        <v>béton</v>
      </c>
      <c r="AD53" s="26"/>
      <c r="AE53" s="25">
        <v>0</v>
      </c>
      <c r="AF53" s="25">
        <v>16200</v>
      </c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</row>
    <row r="54" spans="1:46" ht="14.1" customHeight="1" x14ac:dyDescent="0.25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37"/>
      <c r="Z54" s="155" t="str">
        <f>IF($Z$2="Nederlands","baksteen","brique")</f>
        <v>brique</v>
      </c>
      <c r="AD54" s="26"/>
      <c r="AE54" s="25">
        <v>306400</v>
      </c>
      <c r="AF54" s="25">
        <v>257000</v>
      </c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</row>
    <row r="55" spans="1:46" ht="14.1" customHeight="1" x14ac:dyDescent="0.25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37"/>
      <c r="Z55" s="155" t="str">
        <f>IF($Z$2="Nederlands","hout","bois")</f>
        <v>bois</v>
      </c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</row>
    <row r="56" spans="1:46" ht="14.1" customHeight="1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158" t="str">
        <f>IF($Z$2="Nederlands","andere","autre")</f>
        <v>autre</v>
      </c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</row>
    <row r="57" spans="1:46" ht="14.1" customHeight="1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155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</row>
    <row r="58" spans="1:46" ht="14.1" customHeight="1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155" t="str">
        <f>IF($Z$2="Nederlands","buis","tube")</f>
        <v>tube</v>
      </c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</row>
    <row r="59" spans="1:46" ht="14.1" customHeight="1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155" t="str">
        <f>IF($Z$2="Nederlands","vakwerk","treillis")</f>
        <v>treillis</v>
      </c>
      <c r="AD59" s="26"/>
      <c r="AE59" s="27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</row>
    <row r="60" spans="1:46" ht="14.1" customHeight="1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155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</row>
    <row r="61" spans="1:46" ht="14.1" customHeight="1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25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</row>
    <row r="62" spans="1:46" ht="14.1" customHeight="1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25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</row>
    <row r="63" spans="1:46" ht="14.1" customHeight="1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25" t="s">
        <v>91</v>
      </c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</row>
    <row r="64" spans="1:46" ht="14.1" customHeight="1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155" t="str">
        <f>IF($Z$2="Nederlands","vaste torenkraan","grue tour fixe")</f>
        <v>grue tour fixe</v>
      </c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</row>
    <row r="65" spans="1:46" ht="14.1" customHeight="1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155" t="str">
        <f>IF($Z$2="Nederlands","mobiele torenkraan","grue tour mobiles")</f>
        <v>grue tour mobiles</v>
      </c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</row>
    <row r="66" spans="1:46" ht="14.1" customHeight="1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155" t="str">
        <f>IF($Z$2="Nederlands","telescoopkraan","grue télescopique")</f>
        <v>grue télescopique</v>
      </c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</row>
    <row r="67" spans="1:46" ht="14.1" customHeight="1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25" t="str">
        <f>IF($Z$2="Nederlands","hoogwerker","plate-forme")</f>
        <v>plate-forme</v>
      </c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</row>
    <row r="68" spans="1:46" ht="14.1" customHeight="1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25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</row>
    <row r="69" spans="1:46" ht="14.1" customHeight="1" x14ac:dyDescent="0.25">
      <c r="A69" s="41"/>
      <c r="B69" s="94"/>
      <c r="C69" s="37"/>
      <c r="D69" s="37"/>
      <c r="E69" s="37"/>
      <c r="F69" s="37"/>
      <c r="G69" s="37"/>
      <c r="H69" s="37"/>
      <c r="I69" s="37"/>
      <c r="J69" s="37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155" t="str">
        <f>IF(B26=Z37,"GSM900","")</f>
        <v/>
      </c>
      <c r="AD69" s="26"/>
      <c r="AE69" s="28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</row>
    <row r="70" spans="1:46" ht="14.1" customHeight="1" x14ac:dyDescent="0.25">
      <c r="A70" s="41"/>
      <c r="B70" s="37"/>
      <c r="C70" s="37"/>
      <c r="D70" s="37"/>
      <c r="E70" s="37"/>
      <c r="F70" s="37"/>
      <c r="G70" s="37"/>
      <c r="H70" s="37"/>
      <c r="I70" s="37"/>
      <c r="J70" s="37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155" t="str">
        <f>IF(B26=Z37,"DCS1800","")</f>
        <v/>
      </c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</row>
    <row r="71" spans="1:46" ht="14.1" customHeight="1" x14ac:dyDescent="0.25">
      <c r="A71" s="41"/>
      <c r="B71" s="27"/>
      <c r="C71" s="37"/>
      <c r="D71" s="27"/>
      <c r="E71" s="27"/>
      <c r="F71" s="27"/>
      <c r="G71" s="95"/>
      <c r="H71" s="95"/>
      <c r="I71" s="95"/>
      <c r="J71" s="37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155" t="str">
        <f>IF(B26=Z37,"UMTS","")</f>
        <v/>
      </c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</row>
    <row r="72" spans="1:46" ht="14.1" customHeight="1" x14ac:dyDescent="0.25">
      <c r="A72" s="41"/>
      <c r="B72" s="37"/>
      <c r="C72" s="37"/>
      <c r="D72" s="27"/>
      <c r="E72" s="27"/>
      <c r="F72" s="27"/>
      <c r="G72" s="37"/>
      <c r="H72" s="37"/>
      <c r="I72" s="37"/>
      <c r="J72" s="37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155" t="str">
        <f>IF(B26=Z37,Z56,"")</f>
        <v/>
      </c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</row>
    <row r="73" spans="1:46" ht="14.1" customHeight="1" x14ac:dyDescent="0.25">
      <c r="A73" s="41"/>
      <c r="B73" s="96"/>
      <c r="C73" s="37"/>
      <c r="D73" s="27"/>
      <c r="E73" s="27"/>
      <c r="F73" s="27"/>
      <c r="G73" s="95"/>
      <c r="H73" s="95"/>
      <c r="I73" s="95"/>
      <c r="J73" s="37"/>
      <c r="K73" s="41"/>
      <c r="L73" s="41"/>
      <c r="M73" s="41"/>
      <c r="N73" s="41"/>
      <c r="O73" s="41"/>
      <c r="P73" s="41"/>
      <c r="Q73" s="97"/>
      <c r="R73" s="37"/>
      <c r="S73" s="98"/>
      <c r="T73" s="37"/>
      <c r="U73" s="37"/>
      <c r="V73" s="99"/>
      <c r="W73" s="32"/>
      <c r="X73" s="37"/>
      <c r="Y73" s="41"/>
      <c r="Z73" s="155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</row>
    <row r="74" spans="1:46" ht="14.1" customHeight="1" x14ac:dyDescent="0.25">
      <c r="A74" s="41"/>
      <c r="B74" s="37"/>
      <c r="C74" s="37"/>
      <c r="D74" s="37"/>
      <c r="E74" s="37"/>
      <c r="F74" s="37"/>
      <c r="G74" s="95"/>
      <c r="H74" s="95"/>
      <c r="I74" s="95"/>
      <c r="J74" s="37"/>
      <c r="K74" s="41"/>
      <c r="L74" s="41"/>
      <c r="M74" s="41"/>
      <c r="N74" s="41"/>
      <c r="O74" s="41"/>
      <c r="P74" s="41"/>
      <c r="Q74" s="97"/>
      <c r="R74" s="37"/>
      <c r="S74" s="37"/>
      <c r="T74" s="37"/>
      <c r="U74" s="37"/>
      <c r="V74" s="37"/>
      <c r="W74" s="37"/>
      <c r="X74" s="37"/>
      <c r="Y74" s="41"/>
      <c r="Z74" s="155" t="str">
        <f>IF(F13=Z22,"30",IF(F13=Z16,"&lt; 200°C",""))</f>
        <v/>
      </c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</row>
    <row r="75" spans="1:46" ht="14.1" customHeight="1" x14ac:dyDescent="0.25">
      <c r="A75" s="41"/>
      <c r="B75" s="100"/>
      <c r="C75" s="100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41"/>
      <c r="Z75" s="155" t="str">
        <f>IF(F13=Z22,"36",IF(F13=Z16,"200°C &gt;&lt; 300°C",""))</f>
        <v/>
      </c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</row>
    <row r="76" spans="1:46" ht="14.1" customHeight="1" x14ac:dyDescent="0.25">
      <c r="A76" s="41"/>
      <c r="B76" s="41"/>
      <c r="C76" s="4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41"/>
      <c r="Z76" s="155" t="str">
        <f>IF(F13=Z22,"50",IF(F13=Z16,"&gt; 300°C",""))</f>
        <v/>
      </c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</row>
    <row r="77" spans="1:46" ht="14.1" customHeight="1" x14ac:dyDescent="0.2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155" t="str">
        <f>IF(F13=Z22,"70","")</f>
        <v/>
      </c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</row>
    <row r="78" spans="1:46" ht="14.1" customHeight="1" x14ac:dyDescent="0.25">
      <c r="A78" s="41"/>
      <c r="B78" s="37"/>
      <c r="C78" s="39"/>
      <c r="D78" s="40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41"/>
      <c r="Z78" s="155" t="str">
        <f>IF(F13=Z22,"150","")</f>
        <v/>
      </c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</row>
    <row r="79" spans="1:46" ht="14.1" customHeight="1" x14ac:dyDescent="0.25">
      <c r="A79" s="41"/>
      <c r="B79" s="33"/>
      <c r="C79" s="32"/>
      <c r="D79" s="34"/>
      <c r="E79" s="102"/>
      <c r="F79" s="102"/>
      <c r="G79" s="102"/>
      <c r="H79" s="102"/>
      <c r="I79" s="102"/>
      <c r="J79" s="102"/>
      <c r="K79" s="102"/>
      <c r="L79" s="102"/>
      <c r="M79" s="37"/>
      <c r="N79" s="37"/>
      <c r="O79" s="97"/>
      <c r="P79" s="97"/>
      <c r="Q79" s="97"/>
      <c r="R79" s="41"/>
      <c r="S79" s="41"/>
      <c r="T79" s="41"/>
      <c r="U79" s="41"/>
      <c r="V79" s="41"/>
      <c r="W79" s="41"/>
      <c r="X79" s="41"/>
      <c r="Y79" s="41"/>
      <c r="Z79" s="155" t="str">
        <f>IF(F13=Z22,"220","")</f>
        <v/>
      </c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</row>
    <row r="80" spans="1:46" ht="14.1" customHeight="1" x14ac:dyDescent="0.25">
      <c r="A80" s="41"/>
      <c r="B80" s="32"/>
      <c r="C80" s="32"/>
      <c r="D80" s="34"/>
      <c r="E80" s="102"/>
      <c r="F80" s="102"/>
      <c r="G80" s="102"/>
      <c r="H80" s="102"/>
      <c r="I80" s="102"/>
      <c r="J80" s="102"/>
      <c r="K80" s="102"/>
      <c r="L80" s="102"/>
      <c r="M80" s="37"/>
      <c r="N80" s="37"/>
      <c r="O80" s="97"/>
      <c r="P80" s="97"/>
      <c r="Q80" s="97"/>
      <c r="R80" s="41"/>
      <c r="S80" s="41"/>
      <c r="T80" s="41"/>
      <c r="U80" s="41"/>
      <c r="V80" s="41"/>
      <c r="W80" s="41"/>
      <c r="X80" s="41"/>
      <c r="Y80" s="41"/>
      <c r="Z80" s="155" t="str">
        <f>IF(F13=Z22,"380","")</f>
        <v/>
      </c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</row>
    <row r="81" spans="1:46" ht="14.1" customHeight="1" x14ac:dyDescent="0.25">
      <c r="A81" s="41"/>
      <c r="B81" s="32"/>
      <c r="C81" s="32"/>
      <c r="D81" s="35"/>
      <c r="E81" s="102"/>
      <c r="F81" s="102"/>
      <c r="G81" s="102"/>
      <c r="H81" s="102"/>
      <c r="I81" s="102"/>
      <c r="J81" s="102"/>
      <c r="K81" s="102"/>
      <c r="L81" s="102"/>
      <c r="M81" s="37"/>
      <c r="N81" s="37"/>
      <c r="O81" s="97"/>
      <c r="P81" s="97"/>
      <c r="Q81" s="97"/>
      <c r="R81" s="41"/>
      <c r="S81" s="41"/>
      <c r="T81" s="41"/>
      <c r="U81" s="41"/>
      <c r="V81" s="41"/>
      <c r="W81" s="41"/>
      <c r="X81" s="41"/>
      <c r="Y81" s="41"/>
      <c r="Z81" s="159" t="str">
        <f>IF(AND(F13=Z22,Z2=Z3)=TRUE,"andere",IF(AND(F13=Z22,Z2=Z4)=TRUE,"autre",""))</f>
        <v/>
      </c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</row>
    <row r="82" spans="1:46" ht="14.1" customHeight="1" x14ac:dyDescent="0.25">
      <c r="A82" s="41"/>
      <c r="B82" s="32"/>
      <c r="C82" s="32"/>
      <c r="D82" s="34"/>
      <c r="E82" s="102"/>
      <c r="F82" s="102"/>
      <c r="G82" s="102"/>
      <c r="H82" s="102"/>
      <c r="I82" s="102"/>
      <c r="J82" s="102"/>
      <c r="K82" s="102"/>
      <c r="L82" s="103"/>
      <c r="M82" s="37"/>
      <c r="N82" s="37"/>
      <c r="O82" s="97"/>
      <c r="P82" s="97"/>
      <c r="Q82" s="97"/>
      <c r="R82" s="41"/>
      <c r="S82" s="41"/>
      <c r="T82" s="41"/>
      <c r="U82" s="41"/>
      <c r="V82" s="41"/>
      <c r="W82" s="41"/>
      <c r="X82" s="41"/>
      <c r="Y82" s="41"/>
      <c r="Z82" s="155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</row>
    <row r="83" spans="1:46" ht="14.1" customHeight="1" x14ac:dyDescent="0.25">
      <c r="A83" s="41"/>
      <c r="B83" s="33"/>
      <c r="C83" s="32"/>
      <c r="D83" s="32"/>
      <c r="E83" s="102"/>
      <c r="F83" s="102"/>
      <c r="G83" s="102"/>
      <c r="H83" s="104"/>
      <c r="I83" s="104"/>
      <c r="J83" s="102"/>
      <c r="K83" s="102"/>
      <c r="L83" s="102"/>
      <c r="M83" s="37"/>
      <c r="N83" s="37"/>
      <c r="O83" s="97"/>
      <c r="P83" s="97"/>
      <c r="Q83" s="97"/>
      <c r="R83" s="41"/>
      <c r="S83" s="41"/>
      <c r="T83" s="41"/>
      <c r="U83" s="41"/>
      <c r="V83" s="41"/>
      <c r="W83" s="41"/>
      <c r="X83" s="41"/>
      <c r="Y83" s="41"/>
      <c r="Z83" s="25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</row>
    <row r="84" spans="1:46" ht="14.1" customHeight="1" x14ac:dyDescent="0.25">
      <c r="A84" s="41"/>
      <c r="B84" s="32"/>
      <c r="C84" s="32"/>
      <c r="D84" s="34"/>
      <c r="E84" s="104"/>
      <c r="F84" s="104"/>
      <c r="G84" s="105"/>
      <c r="H84" s="104"/>
      <c r="I84" s="104"/>
      <c r="J84" s="104"/>
      <c r="K84" s="104"/>
      <c r="L84" s="104"/>
      <c r="M84" s="37"/>
      <c r="N84" s="37"/>
      <c r="O84" s="97"/>
      <c r="P84" s="97"/>
      <c r="Q84" s="97"/>
      <c r="R84" s="41"/>
      <c r="S84" s="41"/>
      <c r="T84" s="41"/>
      <c r="U84" s="41"/>
      <c r="V84" s="41"/>
      <c r="W84" s="41"/>
      <c r="X84" s="41"/>
      <c r="Y84" s="41"/>
      <c r="Z84" s="25" t="str">
        <f>IF($Z$2="Nederlands","hoogstam","arbre haute tige")</f>
        <v>arbre haute tige</v>
      </c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</row>
    <row r="85" spans="1:46" ht="14.1" customHeight="1" x14ac:dyDescent="0.25">
      <c r="A85" s="41"/>
      <c r="B85" s="32"/>
      <c r="C85" s="32"/>
      <c r="D85" s="35"/>
      <c r="E85" s="104"/>
      <c r="F85" s="104"/>
      <c r="G85" s="104"/>
      <c r="H85" s="104"/>
      <c r="I85" s="104"/>
      <c r="J85" s="104"/>
      <c r="K85" s="104"/>
      <c r="L85" s="104"/>
      <c r="M85" s="37"/>
      <c r="N85" s="37"/>
      <c r="O85" s="97"/>
      <c r="P85" s="97"/>
      <c r="Q85" s="97"/>
      <c r="R85" s="41"/>
      <c r="S85" s="41"/>
      <c r="T85" s="41"/>
      <c r="U85" s="41"/>
      <c r="V85" s="41"/>
      <c r="W85" s="41"/>
      <c r="X85" s="41"/>
      <c r="Y85" s="41"/>
      <c r="Z85" s="25" t="str">
        <f>IF($Z$2="Nederlands","halfstam","arbre moyenne tige")</f>
        <v>arbre moyenne tige</v>
      </c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</row>
    <row r="86" spans="1:46" ht="14.1" customHeight="1" x14ac:dyDescent="0.25">
      <c r="A86" s="41"/>
      <c r="B86" s="41"/>
      <c r="C86" s="41"/>
      <c r="D86" s="35"/>
      <c r="E86" s="104"/>
      <c r="F86" s="104"/>
      <c r="G86" s="104"/>
      <c r="H86" s="104"/>
      <c r="I86" s="104"/>
      <c r="J86" s="104"/>
      <c r="K86" s="104"/>
      <c r="L86" s="104"/>
      <c r="M86" s="32"/>
      <c r="N86" s="37"/>
      <c r="O86" s="97"/>
      <c r="P86" s="97"/>
      <c r="Q86" s="97"/>
      <c r="R86" s="41"/>
      <c r="S86" s="41"/>
      <c r="T86" s="41"/>
      <c r="U86" s="41"/>
      <c r="V86" s="41"/>
      <c r="W86" s="41"/>
      <c r="X86" s="41"/>
      <c r="Y86" s="41"/>
      <c r="Z86" s="25" t="str">
        <f>IF($Z$2="Nederlands","laagstam","arbre basse tige")</f>
        <v>arbre basse tige</v>
      </c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</row>
    <row r="87" spans="1:46" ht="14.1" customHeight="1" x14ac:dyDescent="0.2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37"/>
      <c r="N87" s="37"/>
      <c r="O87" s="97"/>
      <c r="P87" s="97"/>
      <c r="Q87" s="97"/>
      <c r="R87" s="41"/>
      <c r="S87" s="41"/>
      <c r="T87" s="41"/>
      <c r="U87" s="41"/>
      <c r="V87" s="41"/>
      <c r="W87" s="41"/>
      <c r="X87" s="41"/>
      <c r="Y87" s="41"/>
      <c r="Z87" s="25" t="str">
        <f>IF($Z$2="Nederlands","struiken","arbustes")</f>
        <v>arbustes</v>
      </c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</row>
    <row r="88" spans="1:46" ht="14.1" customHeight="1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37"/>
      <c r="N88" s="37"/>
      <c r="O88" s="97"/>
      <c r="P88" s="97"/>
      <c r="Q88" s="97"/>
      <c r="R88" s="41"/>
      <c r="S88" s="41"/>
      <c r="T88" s="41"/>
      <c r="U88" s="41"/>
      <c r="V88" s="41"/>
      <c r="W88" s="41"/>
      <c r="X88" s="41"/>
      <c r="Y88" s="41"/>
      <c r="Z88" s="25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</row>
    <row r="89" spans="1:46" ht="14.1" customHeight="1" x14ac:dyDescent="0.25">
      <c r="A89" s="41"/>
      <c r="B89" s="36"/>
      <c r="C89" s="36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41"/>
      <c r="Z89" s="25" t="str">
        <f>IF($Z$2="Nederlands","Alle gevel aanzichten + één doorsnede waarop de maximale hoogte aangeduid is","Une vue avec toutes les façades + une vue de coupe où la hauteur maximale est indiquée")</f>
        <v>Une vue avec toutes les façades + une vue de coupe où la hauteur maximale est indiquée</v>
      </c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</row>
    <row r="90" spans="1:46" ht="14.1" customHeight="1" x14ac:dyDescent="0.25">
      <c r="A90" s="41"/>
      <c r="B90" s="36"/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106"/>
      <c r="N90" s="106"/>
      <c r="O90" s="106"/>
      <c r="P90" s="37"/>
      <c r="Q90" s="37"/>
      <c r="R90" s="37"/>
      <c r="S90" s="37"/>
      <c r="T90" s="37"/>
      <c r="U90" s="37"/>
      <c r="V90" s="37"/>
      <c r="W90" s="37"/>
      <c r="X90" s="37"/>
      <c r="Y90" s="41"/>
      <c r="Z90" s="25" t="str">
        <f>IF($Z$2="Nederlands","Situatieplan 1/10.000 en inplantingsplan","Plan de la situation 1/10.000 et un plan d'implantation")</f>
        <v>Plan de la situation 1/10.000 et un plan d'implantation</v>
      </c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</row>
    <row r="91" spans="1:46" ht="14.1" customHeight="1" x14ac:dyDescent="0.25">
      <c r="A91" s="41"/>
      <c r="B91" s="36"/>
      <c r="C91" s="36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41"/>
      <c r="Z91" s="25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</row>
    <row r="92" spans="1:46" ht="14.1" customHeight="1" x14ac:dyDescent="0.25">
      <c r="A92" s="41"/>
      <c r="B92" s="36"/>
      <c r="C92" s="36"/>
      <c r="D92" s="37"/>
      <c r="E92" s="37"/>
      <c r="F92" s="37"/>
      <c r="G92" s="37"/>
      <c r="H92" s="37"/>
      <c r="I92" s="37"/>
      <c r="J92" s="37"/>
      <c r="K92" s="37"/>
      <c r="L92" s="37"/>
      <c r="M92" s="106"/>
      <c r="N92" s="106"/>
      <c r="O92" s="106"/>
      <c r="P92" s="37"/>
      <c r="Q92" s="37"/>
      <c r="R92" s="37"/>
      <c r="S92" s="37"/>
      <c r="T92" s="37"/>
      <c r="U92" s="37"/>
      <c r="V92" s="37"/>
      <c r="W92" s="37"/>
      <c r="X92" s="37"/>
      <c r="Y92" s="41"/>
      <c r="Z92" s="25" t="str">
        <f>IF($Z$2="Nederlands","Alle aanzichten + één doorsnede waarop de maximale hoogte aangeduid is","Une vue avec toutes les façades + une vue de coupe où la hauteur maximale est indiquée")</f>
        <v>Une vue avec toutes les façades + une vue de coupe où la hauteur maximale est indiquée</v>
      </c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</row>
    <row r="93" spans="1:46" ht="14.1" customHeight="1" x14ac:dyDescent="0.25">
      <c r="A93" s="41"/>
      <c r="B93" s="36"/>
      <c r="C93" s="36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41"/>
      <c r="Z93" s="25" t="str">
        <f>IF($Z$2="Nederlands","Situatieplan 1/10.000 en inplantingsplan","Plan de la situation 1/10.000 et un plan d'implantation")</f>
        <v>Plan de la situation 1/10.000 et un plan d'implantation</v>
      </c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</row>
    <row r="94" spans="1:46" ht="14.1" customHeight="1" x14ac:dyDescent="0.25">
      <c r="A94" s="41"/>
      <c r="B94" s="36"/>
      <c r="C94" s="36"/>
      <c r="D94" s="37"/>
      <c r="E94" s="37"/>
      <c r="F94" s="37"/>
      <c r="G94" s="37"/>
      <c r="H94" s="37"/>
      <c r="I94" s="37"/>
      <c r="J94" s="37"/>
      <c r="K94" s="37"/>
      <c r="L94" s="37"/>
      <c r="M94" s="106"/>
      <c r="N94" s="106"/>
      <c r="O94" s="106"/>
      <c r="P94" s="37"/>
      <c r="Q94" s="37"/>
      <c r="R94" s="37"/>
      <c r="S94" s="37"/>
      <c r="T94" s="37"/>
      <c r="U94" s="37"/>
      <c r="V94" s="37"/>
      <c r="W94" s="37"/>
      <c r="X94" s="37"/>
      <c r="Y94" s="41"/>
      <c r="Z94" s="155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</row>
    <row r="95" spans="1:46" ht="14.1" customHeight="1" x14ac:dyDescent="0.25">
      <c r="A95" s="41"/>
      <c r="B95" s="36"/>
      <c r="C95" s="36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41"/>
      <c r="Z95" s="25" t="str">
        <f>IF($Z$2="Nederlands","Minimum één aanzicht + doorsnede waarop de maximale hoogte aangeduid is","Au moins une vue + une vue de coupe où la hauteur maximale est indiquée")</f>
        <v>Au moins une vue + une vue de coupe où la hauteur maximale est indiquée</v>
      </c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</row>
    <row r="96" spans="1:46" ht="14.1" customHeight="1" x14ac:dyDescent="0.25">
      <c r="A96" s="41"/>
      <c r="B96" s="36"/>
      <c r="C96" s="36"/>
      <c r="D96" s="37"/>
      <c r="E96" s="37"/>
      <c r="F96" s="37"/>
      <c r="G96" s="37"/>
      <c r="H96" s="37"/>
      <c r="I96" s="37"/>
      <c r="J96" s="37"/>
      <c r="K96" s="37"/>
      <c r="L96" s="37"/>
      <c r="M96" s="106"/>
      <c r="N96" s="106"/>
      <c r="O96" s="106"/>
      <c r="P96" s="37"/>
      <c r="Q96" s="37"/>
      <c r="R96" s="37"/>
      <c r="S96" s="37"/>
      <c r="T96" s="37"/>
      <c r="U96" s="37"/>
      <c r="V96" s="37"/>
      <c r="W96" s="37"/>
      <c r="X96" s="37"/>
      <c r="Y96" s="41"/>
      <c r="Z96" s="25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</row>
    <row r="97" spans="1:46" ht="14.1" customHeight="1" x14ac:dyDescent="0.25">
      <c r="A97" s="41"/>
      <c r="B97" s="36"/>
      <c r="C97" s="36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41"/>
      <c r="Z97" s="25" t="str">
        <f>IF($Z$2="Nederlands","Situatieplan 1/10.000","Plan de la situation 1/10.000")</f>
        <v>Plan de la situation 1/10.000</v>
      </c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</row>
    <row r="98" spans="1:46" ht="14.1" customHeight="1" x14ac:dyDescent="0.25">
      <c r="A98" s="41"/>
      <c r="B98" s="36"/>
      <c r="C98" s="36"/>
      <c r="D98" s="37"/>
      <c r="E98" s="37"/>
      <c r="F98" s="37"/>
      <c r="G98" s="37"/>
      <c r="H98" s="37"/>
      <c r="I98" s="37"/>
      <c r="J98" s="37"/>
      <c r="K98" s="37"/>
      <c r="L98" s="37"/>
      <c r="M98" s="106"/>
      <c r="N98" s="106"/>
      <c r="O98" s="106"/>
      <c r="P98" s="37"/>
      <c r="Q98" s="37"/>
      <c r="R98" s="37"/>
      <c r="S98" s="37"/>
      <c r="T98" s="37"/>
      <c r="U98" s="37"/>
      <c r="V98" s="37"/>
      <c r="W98" s="37"/>
      <c r="X98" s="37"/>
      <c r="Y98" s="41"/>
      <c r="Z98" s="25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</row>
    <row r="99" spans="1:46" ht="14.1" customHeight="1" x14ac:dyDescent="0.25">
      <c r="A99" s="41"/>
      <c r="B99" s="36"/>
      <c r="C99" s="36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41"/>
      <c r="Z99" s="25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</row>
    <row r="100" spans="1:46" ht="14.1" customHeight="1" x14ac:dyDescent="0.2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155" t="str">
        <f>IF($Z$2="Nederlands","Tecnische fiche met alle kenmerken en specificaties","Fiche technique avec tous les caractéristiques et spécifications")</f>
        <v>Fiche technique avec tous les caractéristiques et spécifications</v>
      </c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</row>
    <row r="101" spans="1:46" ht="14.1" customHeight="1" x14ac:dyDescent="0.25">
      <c r="A101" s="41"/>
      <c r="B101" s="107"/>
      <c r="C101" s="107"/>
      <c r="D101" s="107"/>
      <c r="E101" s="37"/>
      <c r="F101" s="37"/>
      <c r="G101" s="37"/>
      <c r="H101" s="37"/>
      <c r="I101" s="37"/>
      <c r="J101" s="37"/>
      <c r="K101" s="37"/>
      <c r="L101" s="37"/>
      <c r="M101" s="106"/>
      <c r="N101" s="106"/>
      <c r="O101" s="106"/>
      <c r="P101" s="37"/>
      <c r="Q101" s="37"/>
      <c r="R101" s="37"/>
      <c r="S101" s="37"/>
      <c r="T101" s="37"/>
      <c r="U101" s="37"/>
      <c r="V101" s="37"/>
      <c r="W101" s="108"/>
      <c r="X101" s="37"/>
      <c r="Y101" s="41"/>
      <c r="Z101" s="25" t="str">
        <f>IF($Z$2="Nederlands","Situatieplan 1/10.000","Plan de la situation 1/10.000")</f>
        <v>Plan de la situation 1/10.000</v>
      </c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</row>
    <row r="102" spans="1:46" ht="14.1" customHeight="1" x14ac:dyDescent="0.25">
      <c r="A102" s="41"/>
      <c r="B102" s="107"/>
      <c r="C102" s="107"/>
      <c r="D102" s="10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41"/>
      <c r="Z102" s="25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</row>
    <row r="103" spans="1:46" ht="14.1" customHeight="1" x14ac:dyDescent="0.2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25" t="str">
        <f>IF($Z$2="Nederlands","Eén aanzicht of doorsnede waarop de maximale hoogte aangeduid is","Une vue ou une coupe où la hauteur maximale est indiquée")</f>
        <v>Une vue ou une coupe où la hauteur maximale est indiquée</v>
      </c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</row>
    <row r="104" spans="1:46" ht="13.5" customHeight="1" x14ac:dyDescent="0.25">
      <c r="A104" s="37"/>
      <c r="B104" s="109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110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25" t="str">
        <f>IF($Z$2="Nederlands","Situatieplan 1/10.000 en inplantingsplan","Plan de la situation 1/10.000 et un plan d'implantation")</f>
        <v>Plan de la situation 1/10.000 et un plan d'implantation</v>
      </c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</row>
    <row r="105" spans="1:46" ht="13.5" customHeight="1" x14ac:dyDescent="0.2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25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</row>
    <row r="106" spans="1:46" ht="13.5" customHeight="1" x14ac:dyDescent="0.25">
      <c r="A106" s="37"/>
      <c r="B106" s="111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25" t="str">
        <f>IF($Z$2="Nederlands","Eén aanzicht of doorsnede waarop de maximale hoogte aangeduid is","Une vue ou une coupe où la hauteur maximale est indiquée")</f>
        <v>Une vue ou une coupe où la hauteur maximale est indiquée</v>
      </c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</row>
    <row r="107" spans="1:46" ht="13.5" customHeight="1" x14ac:dyDescent="0.25">
      <c r="A107" s="37"/>
      <c r="B107" s="111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25" t="str">
        <f>IF($Z$2="Nederlands","Situatieplan 1/10.000 en inplantingsplan","Plan de la situation 1/10.000 et un plan d'implantation")</f>
        <v>Plan de la situation 1/10.000 et un plan d'implantation</v>
      </c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</row>
    <row r="108" spans="1:46" ht="13.5" customHeight="1" x14ac:dyDescent="0.25">
      <c r="A108" s="37"/>
      <c r="B108" s="37"/>
      <c r="C108" s="37"/>
      <c r="D108" s="37"/>
      <c r="E108" s="37"/>
      <c r="F108" s="37"/>
      <c r="G108" s="112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25" t="str">
        <f>IF($Z$2="Nederlands","Frequenties","Fréquences")</f>
        <v>Fréquences</v>
      </c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</row>
    <row r="109" spans="1:46" ht="13.5" customHeight="1" x14ac:dyDescent="0.25">
      <c r="A109" s="37"/>
      <c r="B109" s="37"/>
      <c r="C109" s="37"/>
      <c r="D109" s="37"/>
      <c r="E109" s="37"/>
      <c r="F109" s="37"/>
      <c r="G109" s="113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25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</row>
    <row r="110" spans="1:46" ht="13.5" customHeight="1" x14ac:dyDescent="0.25">
      <c r="A110" s="37"/>
      <c r="B110" s="37"/>
      <c r="C110" s="37"/>
      <c r="D110" s="37"/>
      <c r="E110" s="37"/>
      <c r="F110" s="37"/>
      <c r="G110" s="114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25" t="str">
        <f>IF($Z$2="Nederlands","Verkavelingsplan + verkavelingsvoorschriften","Plan de lotissement + règlements de lotissement")</f>
        <v>Plan de lotissement + règlements de lotissement</v>
      </c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</row>
    <row r="111" spans="1:46" ht="13.5" customHeight="1" x14ac:dyDescent="0.25">
      <c r="A111" s="37"/>
      <c r="B111" s="37"/>
      <c r="C111" s="37"/>
      <c r="D111" s="37"/>
      <c r="E111" s="37"/>
      <c r="F111" s="37"/>
      <c r="G111" s="114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25" t="str">
        <f>IF($Z$2="Nederlands","Terrein doorsneden en aanplantingsplan (indien aanwezig)","Vue de coupe du site et le plan de plantation (le cas échéant)")</f>
        <v>Vue de coupe du site et le plan de plantation (le cas échéant)</v>
      </c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</row>
    <row r="112" spans="1:46" ht="13.5" customHeight="1" x14ac:dyDescent="0.25">
      <c r="A112" s="37"/>
      <c r="B112" s="37"/>
      <c r="C112" s="37"/>
      <c r="D112" s="37"/>
      <c r="E112" s="37"/>
      <c r="F112" s="37"/>
      <c r="G112" s="114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25" t="str">
        <f>IF($Z$2="Nederlands","Nokhoogte","Hauteur au faitage")</f>
        <v>Hauteur au faitage</v>
      </c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</row>
    <row r="113" spans="1:46" ht="13.5" customHeight="1" x14ac:dyDescent="0.25">
      <c r="A113" s="37"/>
      <c r="B113" s="37"/>
      <c r="C113" s="37"/>
      <c r="D113" s="37"/>
      <c r="E113" s="37"/>
      <c r="F113" s="37"/>
      <c r="G113" s="114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25" t="str">
        <f>IF($Z$2="Nederlands","Kroonlijsthoogte","Hauteur corniche")</f>
        <v>Hauteur corniche</v>
      </c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</row>
    <row r="114" spans="1:46" ht="13.5" customHeight="1" x14ac:dyDescent="0.25">
      <c r="A114" s="37"/>
      <c r="B114" s="37"/>
      <c r="C114" s="37"/>
      <c r="D114" s="37"/>
      <c r="E114" s="37"/>
      <c r="F114" s="37"/>
      <c r="G114" s="114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160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</row>
    <row r="115" spans="1:46" ht="13.5" customHeight="1" x14ac:dyDescent="0.25">
      <c r="A115" s="37"/>
      <c r="B115" s="37"/>
      <c r="C115" s="37"/>
      <c r="D115" s="37"/>
      <c r="E115" s="37"/>
      <c r="F115" s="37"/>
      <c r="G115" s="114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161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</row>
    <row r="116" spans="1:46" ht="13.5" customHeight="1" x14ac:dyDescent="0.25">
      <c r="A116" s="37"/>
      <c r="B116" s="37"/>
      <c r="C116" s="37"/>
      <c r="D116" s="37"/>
      <c r="E116" s="37"/>
      <c r="F116" s="37"/>
      <c r="G116" s="115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161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</row>
    <row r="117" spans="1:46" ht="13.5" customHeight="1" x14ac:dyDescent="0.25">
      <c r="A117" s="37"/>
      <c r="B117" s="37"/>
      <c r="C117" s="37"/>
      <c r="D117" s="37"/>
      <c r="E117" s="37"/>
      <c r="F117" s="37"/>
      <c r="G117" s="113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25" t="str">
        <f>IF($Z$2="Nederlands","Kranen","Grues")</f>
        <v>Grues</v>
      </c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</row>
    <row r="118" spans="1:46" ht="13.5" customHeight="1" x14ac:dyDescent="0.25">
      <c r="A118" s="37"/>
      <c r="B118" s="37"/>
      <c r="C118" s="37"/>
      <c r="D118" s="37"/>
      <c r="E118" s="37"/>
      <c r="F118" s="37"/>
      <c r="G118" s="116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25" t="str">
        <f>IF($Z$2="Nederlands","Turbines","Eoliennes")</f>
        <v>Eoliennes</v>
      </c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</row>
    <row r="119" spans="1:46" ht="13.5" customHeight="1" x14ac:dyDescent="0.25">
      <c r="A119" s="37"/>
      <c r="B119" s="37"/>
      <c r="C119" s="37"/>
      <c r="D119" s="37"/>
      <c r="E119" s="37"/>
      <c r="F119" s="37"/>
      <c r="G119" s="116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25" t="str">
        <f>IF(F13=Z18,Z117,IF(F13=Z19,Z118,""))</f>
        <v/>
      </c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</row>
    <row r="120" spans="1:46" ht="13.5" customHeight="1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25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</row>
    <row r="121" spans="1:46" ht="13.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</row>
    <row r="122" spans="1:46" ht="13.5" customHeight="1" x14ac:dyDescent="0.25">
      <c r="A122" s="42"/>
      <c r="B122" s="43"/>
      <c r="C122" s="43"/>
      <c r="D122" s="43"/>
      <c r="E122" s="43"/>
      <c r="F122" s="43"/>
      <c r="G122" s="44"/>
      <c r="H122" s="44"/>
      <c r="I122" s="44"/>
      <c r="J122" s="43"/>
      <c r="K122" s="43"/>
      <c r="L122" s="43"/>
      <c r="M122" s="43"/>
      <c r="N122" s="43"/>
      <c r="O122" s="44"/>
      <c r="P122" s="44"/>
      <c r="Q122" s="44"/>
      <c r="R122" s="43"/>
      <c r="S122" s="43"/>
      <c r="T122" s="43"/>
      <c r="U122" s="43"/>
      <c r="V122" s="44"/>
      <c r="W122" s="44"/>
      <c r="X122" s="44"/>
      <c r="Y122" s="42"/>
    </row>
    <row r="123" spans="1:46" ht="13.5" customHeight="1" x14ac:dyDescent="0.25">
      <c r="A123" s="42"/>
      <c r="B123" s="45"/>
      <c r="C123" s="45"/>
      <c r="D123" s="46"/>
      <c r="E123" s="47"/>
      <c r="F123" s="46"/>
      <c r="G123" s="46"/>
      <c r="H123" s="46"/>
      <c r="I123" s="46"/>
      <c r="J123" s="45"/>
      <c r="K123" s="45"/>
      <c r="L123" s="46"/>
      <c r="M123" s="47"/>
      <c r="N123" s="46"/>
      <c r="O123" s="46"/>
      <c r="P123" s="46"/>
      <c r="Q123" s="46"/>
      <c r="R123" s="46"/>
      <c r="S123" s="46"/>
      <c r="T123" s="47"/>
      <c r="U123" s="46"/>
      <c r="V123" s="46"/>
      <c r="W123" s="46"/>
      <c r="X123" s="46"/>
      <c r="Y123" s="42"/>
    </row>
    <row r="124" spans="1:46" ht="13.5" customHeight="1" x14ac:dyDescent="0.25">
      <c r="A124" s="42"/>
      <c r="B124" s="48"/>
      <c r="C124" s="49"/>
      <c r="D124" s="50"/>
      <c r="E124" s="51"/>
      <c r="F124" s="51"/>
      <c r="G124" s="52"/>
      <c r="H124" s="51"/>
      <c r="I124" s="51"/>
      <c r="J124" s="53"/>
      <c r="K124" s="54"/>
      <c r="L124" s="55"/>
      <c r="M124" s="56"/>
      <c r="N124" s="51"/>
      <c r="O124" s="51"/>
      <c r="P124" s="51"/>
      <c r="Q124" s="51"/>
      <c r="R124" s="55"/>
      <c r="S124" s="55"/>
      <c r="T124" s="51"/>
      <c r="U124" s="51"/>
      <c r="V124" s="51"/>
      <c r="W124" s="55"/>
      <c r="X124" s="51"/>
      <c r="Y124" s="42"/>
    </row>
    <row r="125" spans="1:46" ht="13.5" customHeight="1" x14ac:dyDescent="0.25">
      <c r="A125" s="42"/>
      <c r="B125" s="53"/>
      <c r="C125" s="49"/>
      <c r="D125" s="50"/>
      <c r="E125" s="51"/>
      <c r="F125" s="51"/>
      <c r="G125" s="52"/>
      <c r="H125" s="51"/>
      <c r="I125" s="51"/>
      <c r="J125" s="48"/>
      <c r="K125" s="54"/>
      <c r="L125" s="55"/>
      <c r="M125" s="56"/>
      <c r="N125" s="51"/>
      <c r="O125" s="51"/>
      <c r="P125" s="51"/>
      <c r="Q125" s="51"/>
      <c r="R125" s="55"/>
      <c r="S125" s="55"/>
      <c r="T125" s="51"/>
      <c r="U125" s="51"/>
      <c r="V125" s="51"/>
      <c r="W125" s="55"/>
      <c r="X125" s="51"/>
      <c r="Y125" s="42"/>
    </row>
    <row r="126" spans="1:46" ht="13.5" customHeight="1" x14ac:dyDescent="0.25">
      <c r="A126" s="42"/>
      <c r="B126" s="48"/>
      <c r="C126" s="49"/>
      <c r="D126" s="50"/>
      <c r="E126" s="51"/>
      <c r="F126" s="51"/>
      <c r="G126" s="52"/>
      <c r="H126" s="51"/>
      <c r="I126" s="51"/>
      <c r="J126" s="48"/>
      <c r="K126" s="54"/>
      <c r="L126" s="55"/>
      <c r="M126" s="56"/>
      <c r="N126" s="51"/>
      <c r="O126" s="51"/>
      <c r="P126" s="51"/>
      <c r="Q126" s="51"/>
      <c r="R126" s="55"/>
      <c r="S126" s="55"/>
      <c r="T126" s="51"/>
      <c r="U126" s="51"/>
      <c r="V126" s="51"/>
      <c r="W126" s="55"/>
      <c r="X126" s="51"/>
      <c r="Y126" s="42"/>
    </row>
    <row r="127" spans="1:46" ht="13.5" customHeight="1" x14ac:dyDescent="0.25">
      <c r="A127" s="42"/>
      <c r="B127" s="53"/>
      <c r="C127" s="49"/>
      <c r="D127" s="50"/>
      <c r="E127" s="51"/>
      <c r="F127" s="51"/>
      <c r="G127" s="52"/>
      <c r="H127" s="51"/>
      <c r="I127" s="51"/>
      <c r="J127" s="48"/>
      <c r="K127" s="54"/>
      <c r="L127" s="55"/>
      <c r="M127" s="56"/>
      <c r="N127" s="51"/>
      <c r="O127" s="51"/>
      <c r="P127" s="51"/>
      <c r="Q127" s="51"/>
      <c r="R127" s="55"/>
      <c r="S127" s="55"/>
      <c r="T127" s="51"/>
      <c r="U127" s="51"/>
      <c r="V127" s="51"/>
      <c r="W127" s="55"/>
      <c r="X127" s="51"/>
      <c r="Y127" s="42"/>
    </row>
    <row r="128" spans="1:46" ht="13.5" customHeight="1" x14ac:dyDescent="0.25">
      <c r="A128" s="42"/>
      <c r="B128" s="48"/>
      <c r="C128" s="49"/>
      <c r="D128" s="50"/>
      <c r="E128" s="51"/>
      <c r="F128" s="51"/>
      <c r="G128" s="52"/>
      <c r="H128" s="51"/>
      <c r="I128" s="51"/>
      <c r="J128" s="48"/>
      <c r="K128" s="54"/>
      <c r="L128" s="55"/>
      <c r="M128" s="56"/>
      <c r="N128" s="51"/>
      <c r="O128" s="51"/>
      <c r="P128" s="51"/>
      <c r="Q128" s="51"/>
      <c r="R128" s="55"/>
      <c r="S128" s="55"/>
      <c r="T128" s="51"/>
      <c r="U128" s="51"/>
      <c r="V128" s="51"/>
      <c r="W128" s="55"/>
      <c r="X128" s="51"/>
      <c r="Y128" s="42"/>
    </row>
    <row r="129" spans="1:25" ht="13.5" customHeight="1" x14ac:dyDescent="0.25">
      <c r="A129" s="42"/>
      <c r="B129" s="53"/>
      <c r="C129" s="49"/>
      <c r="D129" s="50"/>
      <c r="E129" s="51"/>
      <c r="F129" s="51"/>
      <c r="G129" s="52"/>
      <c r="H129" s="51"/>
      <c r="I129" s="51"/>
      <c r="J129" s="48"/>
      <c r="K129" s="54"/>
      <c r="L129" s="55"/>
      <c r="M129" s="56"/>
      <c r="N129" s="51"/>
      <c r="O129" s="51"/>
      <c r="P129" s="51"/>
      <c r="Q129" s="51"/>
      <c r="R129" s="55"/>
      <c r="S129" s="55"/>
      <c r="T129" s="51"/>
      <c r="U129" s="51"/>
      <c r="V129" s="51"/>
      <c r="W129" s="55"/>
      <c r="X129" s="51"/>
      <c r="Y129" s="42"/>
    </row>
    <row r="130" spans="1:25" ht="13.5" customHeight="1" x14ac:dyDescent="0.25">
      <c r="A130" s="42"/>
      <c r="B130" s="53"/>
      <c r="C130" s="49"/>
      <c r="D130" s="50"/>
      <c r="E130" s="51"/>
      <c r="F130" s="51"/>
      <c r="G130" s="52"/>
      <c r="H130" s="51"/>
      <c r="I130" s="51"/>
      <c r="J130" s="48"/>
      <c r="K130" s="54"/>
      <c r="L130" s="55"/>
      <c r="M130" s="56"/>
      <c r="N130" s="51"/>
      <c r="O130" s="51"/>
      <c r="P130" s="51"/>
      <c r="Q130" s="51"/>
      <c r="R130" s="55"/>
      <c r="S130" s="55"/>
      <c r="T130" s="51"/>
      <c r="U130" s="51"/>
      <c r="V130" s="51"/>
      <c r="W130" s="55"/>
      <c r="X130" s="51"/>
      <c r="Y130" s="42"/>
    </row>
    <row r="131" spans="1:25" ht="13.5" customHeight="1" x14ac:dyDescent="0.25">
      <c r="A131" s="42"/>
      <c r="B131" s="53"/>
      <c r="C131" s="49"/>
      <c r="D131" s="50"/>
      <c r="E131" s="51"/>
      <c r="F131" s="51"/>
      <c r="G131" s="52"/>
      <c r="H131" s="51"/>
      <c r="I131" s="51"/>
      <c r="J131" s="53"/>
      <c r="K131" s="54"/>
      <c r="L131" s="55"/>
      <c r="M131" s="56"/>
      <c r="N131" s="51"/>
      <c r="O131" s="51"/>
      <c r="P131" s="51"/>
      <c r="Q131" s="51"/>
      <c r="R131" s="55"/>
      <c r="S131" s="55"/>
      <c r="T131" s="55"/>
      <c r="U131" s="55"/>
      <c r="V131" s="55"/>
      <c r="W131" s="55"/>
      <c r="X131" s="42"/>
      <c r="Y131" s="42"/>
    </row>
    <row r="132" spans="1:25" ht="13.5" customHeight="1" x14ac:dyDescent="0.25">
      <c r="A132" s="42"/>
      <c r="B132" s="53"/>
      <c r="C132" s="49"/>
      <c r="D132" s="50"/>
      <c r="E132" s="51"/>
      <c r="F132" s="51"/>
      <c r="G132" s="52"/>
      <c r="H132" s="51"/>
      <c r="I132" s="51"/>
      <c r="J132" s="48"/>
      <c r="K132" s="54"/>
      <c r="L132" s="55"/>
      <c r="M132" s="56"/>
      <c r="N132" s="51"/>
      <c r="O132" s="51"/>
      <c r="P132" s="51"/>
      <c r="Q132" s="51"/>
      <c r="R132" s="55"/>
      <c r="S132" s="55"/>
      <c r="T132" s="55"/>
      <c r="U132" s="55"/>
      <c r="V132" s="55"/>
      <c r="W132" s="55"/>
      <c r="X132" s="42"/>
      <c r="Y132" s="42"/>
    </row>
    <row r="133" spans="1:25" ht="13.5" customHeight="1" x14ac:dyDescent="0.25">
      <c r="A133" s="42"/>
      <c r="B133" s="53"/>
      <c r="C133" s="49"/>
      <c r="D133" s="50"/>
      <c r="E133" s="51"/>
      <c r="F133" s="51"/>
      <c r="G133" s="52"/>
      <c r="H133" s="51"/>
      <c r="I133" s="51"/>
      <c r="J133" s="49"/>
      <c r="K133" s="54"/>
      <c r="L133" s="55"/>
      <c r="M133" s="56"/>
      <c r="N133" s="51"/>
      <c r="O133" s="51"/>
      <c r="P133" s="51"/>
      <c r="Q133" s="51"/>
      <c r="R133" s="55"/>
      <c r="S133" s="55"/>
      <c r="T133" s="55"/>
      <c r="U133" s="55"/>
      <c r="V133" s="55"/>
      <c r="W133" s="55"/>
      <c r="X133" s="42"/>
      <c r="Y133" s="42"/>
    </row>
    <row r="134" spans="1:25" ht="13.5" customHeight="1" x14ac:dyDescent="0.25">
      <c r="A134" s="42"/>
      <c r="B134" s="53"/>
      <c r="C134" s="49"/>
      <c r="D134" s="50"/>
      <c r="E134" s="51"/>
      <c r="F134" s="51"/>
      <c r="G134" s="52"/>
      <c r="H134" s="51"/>
      <c r="I134" s="51"/>
      <c r="J134" s="49"/>
      <c r="K134" s="54"/>
      <c r="L134" s="55"/>
      <c r="M134" s="56"/>
      <c r="N134" s="51"/>
      <c r="O134" s="51"/>
      <c r="P134" s="51"/>
      <c r="Q134" s="51"/>
      <c r="R134" s="55"/>
      <c r="S134" s="55"/>
      <c r="T134" s="55"/>
      <c r="U134" s="55"/>
      <c r="V134" s="55"/>
      <c r="W134" s="55"/>
      <c r="X134" s="42"/>
      <c r="Y134" s="42"/>
    </row>
    <row r="135" spans="1:25" ht="13.5" customHeight="1" x14ac:dyDescent="0.25">
      <c r="A135" s="42"/>
      <c r="B135" s="53"/>
      <c r="C135" s="49"/>
      <c r="D135" s="50"/>
      <c r="E135" s="51"/>
      <c r="F135" s="51"/>
      <c r="G135" s="52"/>
      <c r="H135" s="51"/>
      <c r="I135" s="51"/>
      <c r="J135" s="49"/>
      <c r="K135" s="54"/>
      <c r="L135" s="55"/>
      <c r="M135" s="56"/>
      <c r="N135" s="51"/>
      <c r="O135" s="51"/>
      <c r="P135" s="51"/>
      <c r="Q135" s="51"/>
      <c r="R135" s="55"/>
      <c r="S135" s="55"/>
      <c r="T135" s="55"/>
      <c r="U135" s="55"/>
      <c r="V135" s="55"/>
      <c r="W135" s="55"/>
      <c r="X135" s="42"/>
      <c r="Y135" s="42"/>
    </row>
    <row r="136" spans="1:25" ht="13.5" customHeight="1" x14ac:dyDescent="0.25">
      <c r="A136" s="42"/>
      <c r="B136" s="53"/>
      <c r="C136" s="49"/>
      <c r="D136" s="50"/>
      <c r="E136" s="51"/>
      <c r="F136" s="51"/>
      <c r="G136" s="52"/>
      <c r="H136" s="51"/>
      <c r="I136" s="51"/>
      <c r="J136" s="54"/>
      <c r="K136" s="54"/>
      <c r="L136" s="55"/>
      <c r="M136" s="56"/>
      <c r="N136" s="51"/>
      <c r="O136" s="51"/>
      <c r="P136" s="51"/>
      <c r="Q136" s="51"/>
      <c r="R136" s="55"/>
      <c r="S136" s="55"/>
      <c r="T136" s="55"/>
      <c r="U136" s="55"/>
      <c r="V136" s="55"/>
      <c r="W136" s="55"/>
      <c r="X136" s="42"/>
      <c r="Y136" s="42"/>
    </row>
    <row r="137" spans="1:25" ht="13.5" customHeight="1" x14ac:dyDescent="0.25">
      <c r="A137" s="42"/>
      <c r="B137" s="53"/>
      <c r="C137" s="49"/>
      <c r="D137" s="50"/>
      <c r="E137" s="51"/>
      <c r="F137" s="51"/>
      <c r="G137" s="52"/>
      <c r="H137" s="51"/>
      <c r="I137" s="51"/>
      <c r="J137" s="49"/>
      <c r="K137" s="54"/>
      <c r="L137" s="55"/>
      <c r="M137" s="56"/>
      <c r="N137" s="51"/>
      <c r="O137" s="51"/>
      <c r="P137" s="51"/>
      <c r="Q137" s="51"/>
      <c r="R137" s="55"/>
      <c r="S137" s="55"/>
      <c r="T137" s="55"/>
      <c r="U137" s="55"/>
      <c r="V137" s="55"/>
      <c r="W137" s="55"/>
      <c r="X137" s="42"/>
      <c r="Y137" s="42"/>
    </row>
    <row r="138" spans="1:25" ht="13.5" customHeight="1" x14ac:dyDescent="0.25">
      <c r="A138" s="42"/>
      <c r="B138" s="53"/>
      <c r="C138" s="49"/>
      <c r="D138" s="50"/>
      <c r="E138" s="51"/>
      <c r="F138" s="51"/>
      <c r="G138" s="52"/>
      <c r="H138" s="51"/>
      <c r="I138" s="51"/>
      <c r="J138" s="48"/>
      <c r="K138" s="54"/>
      <c r="L138" s="55"/>
      <c r="M138" s="56"/>
      <c r="N138" s="51"/>
      <c r="O138" s="51"/>
      <c r="P138" s="51"/>
      <c r="Q138" s="51"/>
      <c r="R138" s="42"/>
      <c r="S138" s="57"/>
      <c r="T138" s="57"/>
      <c r="U138" s="57"/>
      <c r="V138" s="57"/>
      <c r="W138" s="57"/>
      <c r="X138" s="57"/>
      <c r="Y138" s="42"/>
    </row>
    <row r="139" spans="1:25" ht="13.5" customHeight="1" x14ac:dyDescent="0.25">
      <c r="A139" s="42"/>
      <c r="B139" s="48"/>
      <c r="C139" s="49"/>
      <c r="D139" s="50"/>
      <c r="E139" s="51"/>
      <c r="F139" s="51"/>
      <c r="G139" s="52"/>
      <c r="H139" s="51"/>
      <c r="I139" s="51"/>
      <c r="J139" s="48"/>
      <c r="K139" s="54"/>
      <c r="L139" s="55"/>
      <c r="M139" s="56"/>
      <c r="N139" s="51"/>
      <c r="O139" s="51"/>
      <c r="P139" s="51"/>
      <c r="Q139" s="51"/>
      <c r="R139" s="42"/>
      <c r="S139" s="57"/>
      <c r="T139" s="57"/>
      <c r="U139" s="57"/>
      <c r="V139" s="57"/>
      <c r="W139" s="57"/>
      <c r="X139" s="57"/>
      <c r="Y139" s="42"/>
    </row>
    <row r="140" spans="1:25" ht="13.5" customHeight="1" x14ac:dyDescent="0.25">
      <c r="A140" s="42"/>
      <c r="B140" s="48"/>
      <c r="C140" s="49"/>
      <c r="D140" s="50"/>
      <c r="E140" s="51"/>
      <c r="F140" s="51"/>
      <c r="G140" s="52"/>
      <c r="H140" s="51"/>
      <c r="I140" s="51"/>
      <c r="J140" s="48"/>
      <c r="K140" s="54"/>
      <c r="L140" s="55"/>
      <c r="M140" s="56"/>
      <c r="N140" s="51"/>
      <c r="O140" s="51"/>
      <c r="P140" s="51"/>
      <c r="Q140" s="51"/>
      <c r="R140" s="42"/>
      <c r="S140" s="57"/>
      <c r="T140" s="57"/>
      <c r="U140" s="57"/>
      <c r="V140" s="57"/>
      <c r="W140" s="57"/>
      <c r="X140" s="57"/>
      <c r="Y140" s="42"/>
    </row>
    <row r="141" spans="1:25" ht="11.1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58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</row>
    <row r="142" spans="1:25" ht="11.1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8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</row>
    <row r="143" spans="1:25" ht="11.1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8"/>
      <c r="N143" s="42"/>
      <c r="O143" s="42"/>
      <c r="P143" s="42"/>
      <c r="Q143" s="42"/>
      <c r="R143" s="42"/>
      <c r="S143" s="48"/>
      <c r="T143" s="42"/>
      <c r="U143" s="42"/>
      <c r="V143" s="42"/>
      <c r="W143" s="42"/>
      <c r="X143" s="42"/>
      <c r="Y143" s="42"/>
    </row>
    <row r="144" spans="1:25" ht="11.1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9"/>
      <c r="N144" s="42"/>
      <c r="O144" s="42"/>
      <c r="P144" s="42"/>
      <c r="Q144" s="48"/>
      <c r="R144" s="42"/>
      <c r="S144" s="42"/>
      <c r="T144" s="42"/>
      <c r="U144" s="42"/>
      <c r="V144" s="42"/>
      <c r="W144" s="42"/>
      <c r="X144" s="42"/>
      <c r="Y144" s="42"/>
    </row>
    <row r="145" spans="1:25" ht="11.1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9"/>
      <c r="N145" s="42"/>
      <c r="O145" s="42"/>
      <c r="P145" s="42"/>
      <c r="Q145" s="48"/>
      <c r="R145" s="42"/>
      <c r="S145" s="42"/>
      <c r="T145" s="42"/>
      <c r="U145" s="42"/>
      <c r="V145" s="42"/>
      <c r="W145" s="42"/>
      <c r="X145" s="42"/>
      <c r="Y145" s="42"/>
    </row>
    <row r="146" spans="1:25" ht="11.1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9"/>
      <c r="N146" s="42"/>
      <c r="O146" s="42"/>
      <c r="P146" s="42"/>
      <c r="Q146" s="48"/>
      <c r="R146" s="42"/>
      <c r="S146" s="42"/>
      <c r="T146" s="42"/>
      <c r="U146" s="42"/>
      <c r="V146" s="42"/>
      <c r="W146" s="42"/>
      <c r="X146" s="42"/>
      <c r="Y146" s="42"/>
    </row>
    <row r="147" spans="1:25" ht="11.1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8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</row>
    <row r="148" spans="1:25" ht="11.1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8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</row>
    <row r="149" spans="1:25" ht="6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</row>
    <row r="150" spans="1:25" ht="16.5" customHeight="1" x14ac:dyDescent="0.25">
      <c r="A150" s="42"/>
      <c r="B150" s="42"/>
      <c r="C150" s="59"/>
      <c r="D150" s="60"/>
      <c r="E150" s="61"/>
      <c r="F150" s="60"/>
      <c r="G150" s="62"/>
      <c r="H150" s="62"/>
      <c r="I150" s="63"/>
      <c r="J150" s="63"/>
      <c r="K150" s="63"/>
      <c r="L150" s="63"/>
      <c r="M150" s="64"/>
      <c r="N150" s="59"/>
      <c r="O150" s="60"/>
      <c r="P150" s="61"/>
      <c r="Q150" s="60"/>
      <c r="R150" s="62"/>
      <c r="S150" s="62"/>
      <c r="T150" s="63"/>
      <c r="U150" s="63"/>
      <c r="V150" s="63"/>
      <c r="W150" s="63"/>
      <c r="X150" s="64"/>
      <c r="Y150" s="42"/>
    </row>
    <row r="151" spans="1:25" ht="10.9" customHeight="1" x14ac:dyDescent="0.25">
      <c r="A151" s="42"/>
      <c r="B151" s="58"/>
      <c r="C151" s="65"/>
      <c r="D151" s="66"/>
      <c r="E151" s="67"/>
      <c r="F151" s="68"/>
      <c r="G151" s="69"/>
      <c r="H151" s="69"/>
      <c r="I151" s="68"/>
      <c r="J151" s="68"/>
      <c r="K151" s="68"/>
      <c r="L151" s="68"/>
      <c r="M151" s="58"/>
      <c r="N151" s="65"/>
      <c r="O151" s="70"/>
      <c r="P151" s="67"/>
      <c r="Q151" s="68"/>
      <c r="R151" s="69"/>
      <c r="S151" s="69"/>
      <c r="T151" s="68"/>
      <c r="U151" s="68"/>
      <c r="V151" s="68"/>
      <c r="W151" s="68"/>
      <c r="X151" s="42"/>
      <c r="Y151" s="42"/>
    </row>
    <row r="152" spans="1:25" ht="10.9" customHeight="1" x14ac:dyDescent="0.25">
      <c r="A152" s="42"/>
      <c r="B152" s="48"/>
      <c r="C152" s="71"/>
      <c r="D152" s="66"/>
      <c r="E152" s="67"/>
      <c r="F152" s="68"/>
      <c r="G152" s="72"/>
      <c r="H152" s="73"/>
      <c r="I152" s="68"/>
      <c r="J152" s="68"/>
      <c r="K152" s="68"/>
      <c r="L152" s="68"/>
      <c r="M152" s="48"/>
      <c r="N152" s="71"/>
      <c r="O152" s="70"/>
      <c r="P152" s="67"/>
      <c r="Q152" s="68"/>
      <c r="R152" s="73"/>
      <c r="S152" s="73"/>
      <c r="T152" s="68"/>
      <c r="U152" s="68"/>
      <c r="V152" s="68"/>
      <c r="W152" s="68"/>
      <c r="X152" s="42"/>
      <c r="Y152" s="42"/>
    </row>
    <row r="153" spans="1:25" ht="10.9" customHeight="1" x14ac:dyDescent="0.25">
      <c r="A153" s="42"/>
      <c r="B153" s="48"/>
      <c r="C153" s="65"/>
      <c r="D153" s="66"/>
      <c r="E153" s="66"/>
      <c r="F153" s="68"/>
      <c r="G153" s="69"/>
      <c r="H153" s="69"/>
      <c r="I153" s="68"/>
      <c r="J153" s="68"/>
      <c r="K153" s="68"/>
      <c r="L153" s="68"/>
      <c r="M153" s="48"/>
      <c r="N153" s="65"/>
      <c r="O153" s="70"/>
      <c r="P153" s="74"/>
      <c r="Q153" s="68"/>
      <c r="R153" s="69"/>
      <c r="S153" s="69"/>
      <c r="T153" s="68"/>
      <c r="U153" s="68"/>
      <c r="V153" s="68"/>
      <c r="W153" s="68"/>
      <c r="X153" s="42"/>
      <c r="Y153" s="42"/>
    </row>
    <row r="154" spans="1:25" ht="10.9" customHeight="1" x14ac:dyDescent="0.25">
      <c r="A154" s="42"/>
      <c r="B154" s="48"/>
      <c r="C154" s="71"/>
      <c r="D154" s="66"/>
      <c r="E154" s="66"/>
      <c r="F154" s="68"/>
      <c r="G154" s="75"/>
      <c r="H154" s="75"/>
      <c r="I154" s="68"/>
      <c r="J154" s="68"/>
      <c r="K154" s="68"/>
      <c r="L154" s="68"/>
      <c r="M154" s="48"/>
      <c r="N154" s="71"/>
      <c r="O154" s="70"/>
      <c r="P154" s="76"/>
      <c r="Q154" s="68"/>
      <c r="R154" s="75"/>
      <c r="S154" s="75"/>
      <c r="T154" s="68"/>
      <c r="U154" s="68"/>
      <c r="V154" s="68"/>
      <c r="W154" s="68"/>
      <c r="X154" s="42"/>
      <c r="Y154" s="42"/>
    </row>
    <row r="155" spans="1:25" ht="10.9" customHeight="1" x14ac:dyDescent="0.25">
      <c r="A155" s="42"/>
      <c r="B155" s="77"/>
      <c r="C155" s="78"/>
      <c r="D155" s="79"/>
      <c r="E155" s="80"/>
      <c r="F155" s="81"/>
      <c r="G155" s="82"/>
      <c r="H155" s="82"/>
      <c r="I155" s="81"/>
      <c r="J155" s="81"/>
      <c r="K155" s="81"/>
      <c r="L155" s="81"/>
      <c r="M155" s="58"/>
      <c r="N155" s="65"/>
      <c r="O155" s="70"/>
      <c r="P155" s="67"/>
      <c r="Q155" s="68"/>
      <c r="R155" s="69"/>
      <c r="S155" s="69"/>
      <c r="T155" s="68"/>
      <c r="U155" s="68"/>
      <c r="V155" s="68"/>
      <c r="W155" s="68"/>
      <c r="X155" s="42"/>
      <c r="Y155" s="42"/>
    </row>
    <row r="156" spans="1:25" ht="10.9" customHeight="1" x14ac:dyDescent="0.25">
      <c r="A156" s="42"/>
      <c r="B156" s="83"/>
      <c r="C156" s="84"/>
      <c r="D156" s="79"/>
      <c r="E156" s="80"/>
      <c r="F156" s="81"/>
      <c r="G156" s="85"/>
      <c r="H156" s="86"/>
      <c r="I156" s="81"/>
      <c r="J156" s="81"/>
      <c r="K156" s="81"/>
      <c r="L156" s="81"/>
      <c r="M156" s="48"/>
      <c r="N156" s="71"/>
      <c r="O156" s="70"/>
      <c r="P156" s="67"/>
      <c r="Q156" s="68"/>
      <c r="R156" s="73"/>
      <c r="S156" s="73"/>
      <c r="T156" s="68"/>
      <c r="U156" s="68"/>
      <c r="V156" s="68"/>
      <c r="W156" s="68"/>
      <c r="X156" s="42"/>
      <c r="Y156" s="42"/>
    </row>
    <row r="157" spans="1:25" ht="10.9" customHeight="1" x14ac:dyDescent="0.25">
      <c r="A157" s="42"/>
      <c r="B157" s="83"/>
      <c r="C157" s="78"/>
      <c r="D157" s="79"/>
      <c r="E157" s="79"/>
      <c r="F157" s="81"/>
      <c r="G157" s="82"/>
      <c r="H157" s="82"/>
      <c r="I157" s="81"/>
      <c r="J157" s="81"/>
      <c r="K157" s="81"/>
      <c r="L157" s="81"/>
      <c r="M157" s="48"/>
      <c r="N157" s="65"/>
      <c r="O157" s="70"/>
      <c r="P157" s="74"/>
      <c r="Q157" s="68"/>
      <c r="R157" s="69"/>
      <c r="S157" s="69"/>
      <c r="T157" s="68"/>
      <c r="U157" s="68"/>
      <c r="V157" s="68"/>
      <c r="W157" s="68"/>
      <c r="X157" s="42"/>
      <c r="Y157" s="42"/>
    </row>
    <row r="158" spans="1:25" ht="10.9" customHeight="1" x14ac:dyDescent="0.25">
      <c r="A158" s="42"/>
      <c r="B158" s="83"/>
      <c r="C158" s="84"/>
      <c r="D158" s="79"/>
      <c r="E158" s="79"/>
      <c r="F158" s="81"/>
      <c r="G158" s="75"/>
      <c r="H158" s="75"/>
      <c r="I158" s="81"/>
      <c r="J158" s="81"/>
      <c r="K158" s="81"/>
      <c r="L158" s="81"/>
      <c r="M158" s="48"/>
      <c r="N158" s="71"/>
      <c r="O158" s="70"/>
      <c r="P158" s="76"/>
      <c r="Q158" s="68"/>
      <c r="R158" s="75"/>
      <c r="S158" s="75"/>
      <c r="T158" s="68"/>
      <c r="U158" s="68"/>
      <c r="V158" s="68"/>
      <c r="W158" s="68"/>
      <c r="X158" s="42"/>
      <c r="Y158" s="42"/>
    </row>
    <row r="159" spans="1:25" ht="10.9" customHeight="1" x14ac:dyDescent="0.25">
      <c r="A159" s="42"/>
      <c r="B159" s="58"/>
      <c r="C159" s="65"/>
      <c r="D159" s="66"/>
      <c r="E159" s="67"/>
      <c r="F159" s="68"/>
      <c r="G159" s="87"/>
      <c r="H159" s="87"/>
      <c r="I159" s="68"/>
      <c r="J159" s="68"/>
      <c r="K159" s="68"/>
      <c r="L159" s="68"/>
      <c r="M159" s="58"/>
      <c r="N159" s="65"/>
      <c r="O159" s="70"/>
      <c r="P159" s="67"/>
      <c r="Q159" s="68"/>
      <c r="R159" s="69"/>
      <c r="S159" s="69"/>
      <c r="T159" s="68"/>
      <c r="U159" s="68"/>
      <c r="V159" s="68"/>
      <c r="W159" s="68"/>
      <c r="X159" s="42"/>
      <c r="Y159" s="42"/>
    </row>
    <row r="160" spans="1:25" ht="10.9" customHeight="1" x14ac:dyDescent="0.25">
      <c r="A160" s="42"/>
      <c r="B160" s="48"/>
      <c r="C160" s="71"/>
      <c r="D160" s="66"/>
      <c r="E160" s="67"/>
      <c r="F160" s="68"/>
      <c r="G160" s="72"/>
      <c r="H160" s="73"/>
      <c r="I160" s="68"/>
      <c r="J160" s="68"/>
      <c r="K160" s="68"/>
      <c r="L160" s="68"/>
      <c r="M160" s="48"/>
      <c r="N160" s="71"/>
      <c r="O160" s="70"/>
      <c r="P160" s="67"/>
      <c r="Q160" s="68"/>
      <c r="R160" s="73"/>
      <c r="S160" s="73"/>
      <c r="T160" s="68"/>
      <c r="U160" s="68"/>
      <c r="V160" s="68"/>
      <c r="W160" s="68"/>
      <c r="X160" s="42"/>
      <c r="Y160" s="42"/>
    </row>
    <row r="161" spans="1:25" ht="10.9" customHeight="1" x14ac:dyDescent="0.25">
      <c r="A161" s="42"/>
      <c r="B161" s="48"/>
      <c r="C161" s="65"/>
      <c r="D161" s="66"/>
      <c r="E161" s="66"/>
      <c r="F161" s="68"/>
      <c r="G161" s="87"/>
      <c r="H161" s="87"/>
      <c r="I161" s="68"/>
      <c r="J161" s="68"/>
      <c r="K161" s="68"/>
      <c r="L161" s="68"/>
      <c r="M161" s="48"/>
      <c r="N161" s="65"/>
      <c r="O161" s="70"/>
      <c r="P161" s="74"/>
      <c r="Q161" s="68"/>
      <c r="R161" s="69"/>
      <c r="S161" s="69"/>
      <c r="T161" s="68"/>
      <c r="U161" s="68"/>
      <c r="V161" s="68"/>
      <c r="W161" s="68"/>
      <c r="X161" s="42"/>
      <c r="Y161" s="42"/>
    </row>
    <row r="162" spans="1:25" ht="10.9" customHeight="1" x14ac:dyDescent="0.25">
      <c r="A162" s="42"/>
      <c r="B162" s="48"/>
      <c r="C162" s="71"/>
      <c r="D162" s="66"/>
      <c r="E162" s="66"/>
      <c r="F162" s="68"/>
      <c r="G162" s="75"/>
      <c r="H162" s="75"/>
      <c r="I162" s="68"/>
      <c r="J162" s="68"/>
      <c r="K162" s="68"/>
      <c r="L162" s="68"/>
      <c r="M162" s="48"/>
      <c r="N162" s="71"/>
      <c r="O162" s="70"/>
      <c r="P162" s="76"/>
      <c r="Q162" s="68"/>
      <c r="R162" s="75"/>
      <c r="S162" s="75"/>
      <c r="T162" s="68"/>
      <c r="U162" s="68"/>
      <c r="V162" s="68"/>
      <c r="W162" s="68"/>
      <c r="X162" s="42"/>
      <c r="Y162" s="42"/>
    </row>
    <row r="163" spans="1:25" ht="10.9" customHeight="1" x14ac:dyDescent="0.25">
      <c r="A163" s="42"/>
      <c r="B163" s="58"/>
      <c r="C163" s="65"/>
      <c r="D163" s="66"/>
      <c r="E163" s="67"/>
      <c r="F163" s="68"/>
      <c r="G163" s="69"/>
      <c r="H163" s="69"/>
      <c r="I163" s="68"/>
      <c r="J163" s="68"/>
      <c r="K163" s="68"/>
      <c r="L163" s="68"/>
      <c r="M163" s="77"/>
      <c r="N163" s="78"/>
      <c r="O163" s="88"/>
      <c r="P163" s="80"/>
      <c r="Q163" s="81"/>
      <c r="R163" s="89"/>
      <c r="S163" s="89"/>
      <c r="T163" s="81"/>
      <c r="U163" s="81"/>
      <c r="V163" s="81"/>
      <c r="W163" s="81"/>
      <c r="X163" s="42"/>
      <c r="Y163" s="42"/>
    </row>
    <row r="164" spans="1:25" ht="10.9" customHeight="1" x14ac:dyDescent="0.25">
      <c r="A164" s="42"/>
      <c r="B164" s="48"/>
      <c r="C164" s="71"/>
      <c r="D164" s="66"/>
      <c r="E164" s="67"/>
      <c r="F164" s="68"/>
      <c r="G164" s="72"/>
      <c r="H164" s="73"/>
      <c r="I164" s="68"/>
      <c r="J164" s="68"/>
      <c r="K164" s="68"/>
      <c r="L164" s="68"/>
      <c r="M164" s="83"/>
      <c r="N164" s="84"/>
      <c r="O164" s="88"/>
      <c r="P164" s="80"/>
      <c r="Q164" s="81"/>
      <c r="R164" s="86"/>
      <c r="S164" s="86"/>
      <c r="T164" s="81"/>
      <c r="U164" s="81"/>
      <c r="V164" s="81"/>
      <c r="W164" s="81"/>
      <c r="X164" s="42"/>
      <c r="Y164" s="42"/>
    </row>
    <row r="165" spans="1:25" ht="10.9" customHeight="1" x14ac:dyDescent="0.25">
      <c r="A165" s="42"/>
      <c r="B165" s="48"/>
      <c r="C165" s="65"/>
      <c r="D165" s="66"/>
      <c r="E165" s="66"/>
      <c r="F165" s="68"/>
      <c r="G165" s="69"/>
      <c r="H165" s="69"/>
      <c r="I165" s="68"/>
      <c r="J165" s="68"/>
      <c r="K165" s="68"/>
      <c r="L165" s="68"/>
      <c r="M165" s="83"/>
      <c r="N165" s="78"/>
      <c r="O165" s="88"/>
      <c r="P165" s="90"/>
      <c r="Q165" s="81"/>
      <c r="R165" s="89"/>
      <c r="S165" s="89"/>
      <c r="T165" s="81"/>
      <c r="U165" s="81"/>
      <c r="V165" s="81"/>
      <c r="W165" s="81"/>
      <c r="X165" s="42"/>
      <c r="Y165" s="42"/>
    </row>
    <row r="166" spans="1:25" ht="10.9" customHeight="1" x14ac:dyDescent="0.25">
      <c r="A166" s="42"/>
      <c r="B166" s="48"/>
      <c r="C166" s="71"/>
      <c r="D166" s="66"/>
      <c r="E166" s="66"/>
      <c r="F166" s="68"/>
      <c r="G166" s="75"/>
      <c r="H166" s="75"/>
      <c r="I166" s="68"/>
      <c r="J166" s="68"/>
      <c r="K166" s="68"/>
      <c r="L166" s="68"/>
      <c r="M166" s="83"/>
      <c r="N166" s="84"/>
      <c r="O166" s="88"/>
      <c r="P166" s="91"/>
      <c r="Q166" s="81"/>
      <c r="R166" s="75"/>
      <c r="S166" s="75"/>
      <c r="T166" s="81"/>
      <c r="U166" s="81"/>
      <c r="V166" s="81"/>
      <c r="W166" s="81"/>
      <c r="X166" s="42"/>
      <c r="Y166" s="42"/>
    </row>
    <row r="167" spans="1:25" ht="10.9" customHeight="1" x14ac:dyDescent="0.25">
      <c r="A167" s="42"/>
      <c r="B167" s="58"/>
      <c r="C167" s="65"/>
      <c r="D167" s="66"/>
      <c r="E167" s="67"/>
      <c r="F167" s="68"/>
      <c r="G167" s="69"/>
      <c r="H167" s="69"/>
      <c r="I167" s="68"/>
      <c r="J167" s="68"/>
      <c r="K167" s="68"/>
      <c r="L167" s="68"/>
      <c r="M167" s="58"/>
      <c r="N167" s="65"/>
      <c r="O167" s="70"/>
      <c r="P167" s="67"/>
      <c r="Q167" s="68"/>
      <c r="R167" s="69"/>
      <c r="S167" s="69"/>
      <c r="T167" s="68"/>
      <c r="U167" s="68"/>
      <c r="V167" s="68"/>
      <c r="W167" s="68"/>
      <c r="X167" s="42"/>
      <c r="Y167" s="42"/>
    </row>
    <row r="168" spans="1:25" ht="10.9" customHeight="1" x14ac:dyDescent="0.25">
      <c r="A168" s="42"/>
      <c r="B168" s="48"/>
      <c r="C168" s="71"/>
      <c r="D168" s="66"/>
      <c r="E168" s="67"/>
      <c r="F168" s="68"/>
      <c r="G168" s="72"/>
      <c r="H168" s="73"/>
      <c r="I168" s="68"/>
      <c r="J168" s="68"/>
      <c r="K168" s="68"/>
      <c r="L168" s="68"/>
      <c r="M168" s="48"/>
      <c r="N168" s="71"/>
      <c r="O168" s="70"/>
      <c r="P168" s="67"/>
      <c r="Q168" s="68"/>
      <c r="R168" s="73"/>
      <c r="S168" s="73"/>
      <c r="T168" s="68"/>
      <c r="U168" s="68"/>
      <c r="V168" s="68"/>
      <c r="W168" s="68"/>
      <c r="X168" s="42"/>
      <c r="Y168" s="42"/>
    </row>
    <row r="169" spans="1:25" ht="10.9" customHeight="1" x14ac:dyDescent="0.25">
      <c r="A169" s="42"/>
      <c r="B169" s="48"/>
      <c r="C169" s="65"/>
      <c r="D169" s="66"/>
      <c r="E169" s="66"/>
      <c r="F169" s="68"/>
      <c r="G169" s="69"/>
      <c r="H169" s="69"/>
      <c r="I169" s="68"/>
      <c r="J169" s="68"/>
      <c r="K169" s="68"/>
      <c r="L169" s="68"/>
      <c r="M169" s="48"/>
      <c r="N169" s="65"/>
      <c r="O169" s="70"/>
      <c r="P169" s="74"/>
      <c r="Q169" s="68"/>
      <c r="R169" s="69"/>
      <c r="S169" s="69"/>
      <c r="T169" s="68"/>
      <c r="U169" s="68"/>
      <c r="V169" s="68"/>
      <c r="W169" s="68"/>
      <c r="X169" s="42"/>
      <c r="Y169" s="42"/>
    </row>
    <row r="170" spans="1:25" ht="10.9" customHeight="1" x14ac:dyDescent="0.25">
      <c r="A170" s="42"/>
      <c r="B170" s="48"/>
      <c r="C170" s="71"/>
      <c r="D170" s="66"/>
      <c r="E170" s="66"/>
      <c r="F170" s="68"/>
      <c r="G170" s="75"/>
      <c r="H170" s="75"/>
      <c r="I170" s="68"/>
      <c r="J170" s="68"/>
      <c r="K170" s="68"/>
      <c r="L170" s="68"/>
      <c r="M170" s="48"/>
      <c r="N170" s="71"/>
      <c r="O170" s="70"/>
      <c r="P170" s="76"/>
      <c r="Q170" s="68"/>
      <c r="R170" s="75"/>
      <c r="S170" s="75"/>
      <c r="T170" s="68"/>
      <c r="U170" s="68"/>
      <c r="V170" s="68"/>
      <c r="W170" s="68"/>
      <c r="X170" s="42"/>
      <c r="Y170" s="42"/>
    </row>
    <row r="171" spans="1:25" ht="10.9" customHeight="1" x14ac:dyDescent="0.25">
      <c r="A171" s="42"/>
      <c r="B171" s="77"/>
      <c r="C171" s="78"/>
      <c r="D171" s="79"/>
      <c r="E171" s="80"/>
      <c r="F171" s="81"/>
      <c r="G171" s="82"/>
      <c r="H171" s="82"/>
      <c r="I171" s="81"/>
      <c r="J171" s="81"/>
      <c r="K171" s="81"/>
      <c r="L171" s="81"/>
      <c r="M171" s="77"/>
      <c r="N171" s="78"/>
      <c r="O171" s="88"/>
      <c r="P171" s="80"/>
      <c r="Q171" s="81"/>
      <c r="R171" s="89"/>
      <c r="S171" s="89"/>
      <c r="T171" s="81"/>
      <c r="U171" s="81"/>
      <c r="V171" s="81"/>
      <c r="W171" s="81"/>
      <c r="X171" s="42"/>
      <c r="Y171" s="42"/>
    </row>
    <row r="172" spans="1:25" ht="10.9" customHeight="1" x14ac:dyDescent="0.25">
      <c r="A172" s="42"/>
      <c r="B172" s="83"/>
      <c r="C172" s="84"/>
      <c r="D172" s="79"/>
      <c r="E172" s="80"/>
      <c r="F172" s="81"/>
      <c r="G172" s="85"/>
      <c r="H172" s="86"/>
      <c r="I172" s="81"/>
      <c r="J172" s="81"/>
      <c r="K172" s="81"/>
      <c r="L172" s="81"/>
      <c r="M172" s="83"/>
      <c r="N172" s="84"/>
      <c r="O172" s="88"/>
      <c r="P172" s="80"/>
      <c r="Q172" s="81"/>
      <c r="R172" s="86"/>
      <c r="S172" s="86"/>
      <c r="T172" s="81"/>
      <c r="U172" s="81"/>
      <c r="V172" s="81"/>
      <c r="W172" s="81"/>
      <c r="X172" s="42"/>
      <c r="Y172" s="42"/>
    </row>
    <row r="173" spans="1:25" ht="10.9" customHeight="1" x14ac:dyDescent="0.25">
      <c r="A173" s="42"/>
      <c r="B173" s="83"/>
      <c r="C173" s="78"/>
      <c r="D173" s="79"/>
      <c r="E173" s="79"/>
      <c r="F173" s="81"/>
      <c r="G173" s="82"/>
      <c r="H173" s="82"/>
      <c r="I173" s="81"/>
      <c r="J173" s="81"/>
      <c r="K173" s="81"/>
      <c r="L173" s="81"/>
      <c r="M173" s="83"/>
      <c r="N173" s="78"/>
      <c r="O173" s="88"/>
      <c r="P173" s="90"/>
      <c r="Q173" s="81"/>
      <c r="R173" s="89"/>
      <c r="S173" s="89"/>
      <c r="T173" s="81"/>
      <c r="U173" s="81"/>
      <c r="V173" s="81"/>
      <c r="W173" s="81"/>
      <c r="X173" s="42"/>
      <c r="Y173" s="42"/>
    </row>
    <row r="174" spans="1:25" ht="10.9" customHeight="1" x14ac:dyDescent="0.25">
      <c r="A174" s="42"/>
      <c r="B174" s="83"/>
      <c r="C174" s="84"/>
      <c r="D174" s="79"/>
      <c r="E174" s="79"/>
      <c r="F174" s="81"/>
      <c r="G174" s="75"/>
      <c r="H174" s="75"/>
      <c r="I174" s="81"/>
      <c r="J174" s="81"/>
      <c r="K174" s="81"/>
      <c r="L174" s="81"/>
      <c r="M174" s="83"/>
      <c r="N174" s="84"/>
      <c r="O174" s="88"/>
      <c r="P174" s="91"/>
      <c r="Q174" s="81"/>
      <c r="R174" s="75"/>
      <c r="S174" s="75"/>
      <c r="T174" s="81"/>
      <c r="U174" s="81"/>
      <c r="V174" s="81"/>
      <c r="W174" s="81"/>
      <c r="X174" s="42"/>
      <c r="Y174" s="42"/>
    </row>
    <row r="175" spans="1:25" ht="10.9" customHeight="1" x14ac:dyDescent="0.25">
      <c r="A175" s="42"/>
      <c r="B175" s="58"/>
      <c r="C175" s="65"/>
      <c r="D175" s="66"/>
      <c r="E175" s="67"/>
      <c r="F175" s="68"/>
      <c r="G175" s="69"/>
      <c r="H175" s="69"/>
      <c r="I175" s="68"/>
      <c r="J175" s="68"/>
      <c r="K175" s="68"/>
      <c r="L175" s="68"/>
      <c r="M175" s="58"/>
      <c r="N175" s="65"/>
      <c r="O175" s="70"/>
      <c r="P175" s="67"/>
      <c r="Q175" s="68"/>
      <c r="R175" s="69"/>
      <c r="S175" s="69"/>
      <c r="T175" s="68"/>
      <c r="U175" s="68"/>
      <c r="V175" s="68"/>
      <c r="W175" s="68"/>
      <c r="X175" s="42"/>
      <c r="Y175" s="42"/>
    </row>
    <row r="176" spans="1:25" ht="10.9" customHeight="1" x14ac:dyDescent="0.25">
      <c r="A176" s="42"/>
      <c r="B176" s="48"/>
      <c r="C176" s="71"/>
      <c r="D176" s="66"/>
      <c r="E176" s="67"/>
      <c r="F176" s="68"/>
      <c r="G176" s="72"/>
      <c r="H176" s="73"/>
      <c r="I176" s="68"/>
      <c r="J176" s="68"/>
      <c r="K176" s="68"/>
      <c r="L176" s="68"/>
      <c r="M176" s="48"/>
      <c r="N176" s="71"/>
      <c r="O176" s="70"/>
      <c r="P176" s="67"/>
      <c r="Q176" s="68"/>
      <c r="R176" s="73"/>
      <c r="S176" s="73"/>
      <c r="T176" s="68"/>
      <c r="U176" s="68"/>
      <c r="V176" s="68"/>
      <c r="W176" s="68"/>
      <c r="X176" s="42"/>
      <c r="Y176" s="42"/>
    </row>
    <row r="177" spans="1:25" ht="10.9" customHeight="1" x14ac:dyDescent="0.25">
      <c r="A177" s="42"/>
      <c r="B177" s="48"/>
      <c r="C177" s="65"/>
      <c r="D177" s="66"/>
      <c r="E177" s="66"/>
      <c r="F177" s="68"/>
      <c r="G177" s="69"/>
      <c r="H177" s="69"/>
      <c r="I177" s="68"/>
      <c r="J177" s="68"/>
      <c r="K177" s="68"/>
      <c r="L177" s="68"/>
      <c r="M177" s="48"/>
      <c r="N177" s="65"/>
      <c r="O177" s="70"/>
      <c r="P177" s="74"/>
      <c r="Q177" s="68"/>
      <c r="R177" s="69"/>
      <c r="S177" s="69"/>
      <c r="T177" s="68"/>
      <c r="U177" s="68"/>
      <c r="V177" s="68"/>
      <c r="W177" s="68"/>
      <c r="X177" s="42"/>
      <c r="Y177" s="42"/>
    </row>
    <row r="178" spans="1:25" ht="10.9" customHeight="1" x14ac:dyDescent="0.25">
      <c r="A178" s="42"/>
      <c r="B178" s="48"/>
      <c r="C178" s="71"/>
      <c r="D178" s="66"/>
      <c r="E178" s="66"/>
      <c r="F178" s="68"/>
      <c r="G178" s="75"/>
      <c r="H178" s="75"/>
      <c r="I178" s="68"/>
      <c r="J178" s="68"/>
      <c r="K178" s="68"/>
      <c r="L178" s="68"/>
      <c r="M178" s="48"/>
      <c r="N178" s="71"/>
      <c r="O178" s="70"/>
      <c r="P178" s="76"/>
      <c r="Q178" s="68"/>
      <c r="R178" s="75"/>
      <c r="S178" s="75"/>
      <c r="T178" s="68"/>
      <c r="U178" s="68"/>
      <c r="V178" s="68"/>
      <c r="W178" s="68"/>
      <c r="X178" s="42"/>
      <c r="Y178" s="42"/>
    </row>
    <row r="179" spans="1:25" ht="10.9" customHeight="1" x14ac:dyDescent="0.25">
      <c r="A179" s="42"/>
      <c r="B179" s="58"/>
      <c r="C179" s="65"/>
      <c r="D179" s="66"/>
      <c r="E179" s="67"/>
      <c r="F179" s="68"/>
      <c r="G179" s="69"/>
      <c r="H179" s="69"/>
      <c r="I179" s="68"/>
      <c r="J179" s="68"/>
      <c r="K179" s="68"/>
      <c r="L179" s="68"/>
      <c r="M179" s="77"/>
      <c r="N179" s="78"/>
      <c r="O179" s="88"/>
      <c r="P179" s="80"/>
      <c r="Q179" s="81"/>
      <c r="R179" s="89"/>
      <c r="S179" s="89"/>
      <c r="T179" s="81"/>
      <c r="U179" s="81"/>
      <c r="V179" s="81"/>
      <c r="W179" s="81"/>
      <c r="X179" s="42"/>
      <c r="Y179" s="42"/>
    </row>
    <row r="180" spans="1:25" ht="10.9" customHeight="1" x14ac:dyDescent="0.25">
      <c r="A180" s="42"/>
      <c r="B180" s="48"/>
      <c r="C180" s="71"/>
      <c r="D180" s="66"/>
      <c r="E180" s="67"/>
      <c r="F180" s="68"/>
      <c r="G180" s="72"/>
      <c r="H180" s="73"/>
      <c r="I180" s="68"/>
      <c r="J180" s="68"/>
      <c r="K180" s="68"/>
      <c r="L180" s="68"/>
      <c r="M180" s="83"/>
      <c r="N180" s="84"/>
      <c r="O180" s="88"/>
      <c r="P180" s="80"/>
      <c r="Q180" s="81"/>
      <c r="R180" s="86"/>
      <c r="S180" s="86"/>
      <c r="T180" s="81"/>
      <c r="U180" s="81"/>
      <c r="V180" s="81"/>
      <c r="W180" s="81"/>
      <c r="X180" s="42"/>
      <c r="Y180" s="42"/>
    </row>
    <row r="181" spans="1:25" ht="10.9" customHeight="1" x14ac:dyDescent="0.25">
      <c r="A181" s="42"/>
      <c r="B181" s="48"/>
      <c r="C181" s="65"/>
      <c r="D181" s="66"/>
      <c r="E181" s="66"/>
      <c r="F181" s="68"/>
      <c r="G181" s="69"/>
      <c r="H181" s="69"/>
      <c r="I181" s="68"/>
      <c r="J181" s="68"/>
      <c r="K181" s="68"/>
      <c r="L181" s="68"/>
      <c r="M181" s="83"/>
      <c r="N181" s="78"/>
      <c r="O181" s="88"/>
      <c r="P181" s="90"/>
      <c r="Q181" s="81"/>
      <c r="R181" s="89"/>
      <c r="S181" s="89"/>
      <c r="T181" s="81"/>
      <c r="U181" s="81"/>
      <c r="V181" s="81"/>
      <c r="W181" s="81"/>
      <c r="X181" s="42"/>
      <c r="Y181" s="42"/>
    </row>
    <row r="182" spans="1:25" ht="10.9" customHeight="1" x14ac:dyDescent="0.25">
      <c r="A182" s="42"/>
      <c r="B182" s="48"/>
      <c r="C182" s="71"/>
      <c r="D182" s="66"/>
      <c r="E182" s="66"/>
      <c r="F182" s="68"/>
      <c r="G182" s="75"/>
      <c r="H182" s="75"/>
      <c r="I182" s="68"/>
      <c r="J182" s="68"/>
      <c r="K182" s="68"/>
      <c r="L182" s="68"/>
      <c r="M182" s="83"/>
      <c r="N182" s="84"/>
      <c r="O182" s="88"/>
      <c r="P182" s="91"/>
      <c r="Q182" s="81"/>
      <c r="R182" s="75"/>
      <c r="S182" s="75"/>
      <c r="T182" s="81"/>
      <c r="U182" s="81"/>
      <c r="V182" s="81"/>
      <c r="W182" s="81"/>
      <c r="X182" s="42"/>
      <c r="Y182" s="42"/>
    </row>
    <row r="183" spans="1:25" ht="10.9" customHeight="1" x14ac:dyDescent="0.25">
      <c r="A183" s="42"/>
      <c r="B183" s="77"/>
      <c r="C183" s="78"/>
      <c r="D183" s="79"/>
      <c r="E183" s="80"/>
      <c r="F183" s="81"/>
      <c r="G183" s="82"/>
      <c r="H183" s="82"/>
      <c r="I183" s="81"/>
      <c r="J183" s="81"/>
      <c r="K183" s="81"/>
      <c r="L183" s="81"/>
      <c r="M183" s="77"/>
      <c r="N183" s="78"/>
      <c r="O183" s="88"/>
      <c r="P183" s="80"/>
      <c r="Q183" s="81"/>
      <c r="R183" s="89"/>
      <c r="S183" s="89"/>
      <c r="T183" s="81"/>
      <c r="U183" s="81"/>
      <c r="V183" s="81"/>
      <c r="W183" s="81"/>
      <c r="X183" s="42"/>
      <c r="Y183" s="42"/>
    </row>
    <row r="184" spans="1:25" ht="10.9" customHeight="1" x14ac:dyDescent="0.25">
      <c r="A184" s="42"/>
      <c r="B184" s="83"/>
      <c r="C184" s="84"/>
      <c r="D184" s="79"/>
      <c r="E184" s="80"/>
      <c r="F184" s="81"/>
      <c r="G184" s="85"/>
      <c r="H184" s="86"/>
      <c r="I184" s="81"/>
      <c r="J184" s="81"/>
      <c r="K184" s="81"/>
      <c r="L184" s="81"/>
      <c r="M184" s="83"/>
      <c r="N184" s="84"/>
      <c r="O184" s="88"/>
      <c r="P184" s="80"/>
      <c r="Q184" s="81"/>
      <c r="R184" s="86"/>
      <c r="S184" s="86"/>
      <c r="T184" s="81"/>
      <c r="U184" s="81"/>
      <c r="V184" s="81"/>
      <c r="W184" s="81"/>
      <c r="X184" s="42"/>
      <c r="Y184" s="42"/>
    </row>
    <row r="185" spans="1:25" ht="10.9" customHeight="1" x14ac:dyDescent="0.25">
      <c r="A185" s="42"/>
      <c r="B185" s="83"/>
      <c r="C185" s="78"/>
      <c r="D185" s="79"/>
      <c r="E185" s="79"/>
      <c r="F185" s="81"/>
      <c r="G185" s="82"/>
      <c r="H185" s="82"/>
      <c r="I185" s="81"/>
      <c r="J185" s="81"/>
      <c r="K185" s="81"/>
      <c r="L185" s="81"/>
      <c r="M185" s="83"/>
      <c r="N185" s="78"/>
      <c r="O185" s="88"/>
      <c r="P185" s="90"/>
      <c r="Q185" s="81"/>
      <c r="R185" s="89"/>
      <c r="S185" s="89"/>
      <c r="T185" s="81"/>
      <c r="U185" s="81"/>
      <c r="V185" s="81"/>
      <c r="W185" s="81"/>
      <c r="X185" s="42"/>
      <c r="Y185" s="42"/>
    </row>
    <row r="186" spans="1:25" ht="10.9" customHeight="1" x14ac:dyDescent="0.25">
      <c r="A186" s="42"/>
      <c r="B186" s="92"/>
      <c r="C186" s="84"/>
      <c r="D186" s="93"/>
      <c r="E186" s="79"/>
      <c r="F186" s="81"/>
      <c r="G186" s="75"/>
      <c r="H186" s="75"/>
      <c r="I186" s="81"/>
      <c r="J186" s="81"/>
      <c r="K186" s="81"/>
      <c r="L186" s="81"/>
      <c r="M186" s="92"/>
      <c r="N186" s="84"/>
      <c r="O186" s="88"/>
      <c r="P186" s="91"/>
      <c r="Q186" s="81"/>
      <c r="R186" s="75"/>
      <c r="S186" s="75"/>
      <c r="T186" s="81"/>
      <c r="U186" s="81"/>
      <c r="V186" s="81"/>
      <c r="W186" s="81"/>
      <c r="X186" s="42"/>
      <c r="Y186" s="42"/>
    </row>
    <row r="187" spans="1:25" ht="13.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</row>
  </sheetData>
  <sheetProtection password="ED7F" sheet="1" objects="1" scenarios="1"/>
  <mergeCells count="81">
    <mergeCell ref="Q22:S22"/>
    <mergeCell ref="U20:X20"/>
    <mergeCell ref="U21:X21"/>
    <mergeCell ref="J20:L20"/>
    <mergeCell ref="F21:H21"/>
    <mergeCell ref="M20:O20"/>
    <mergeCell ref="Q20:S20"/>
    <mergeCell ref="Q21:S21"/>
    <mergeCell ref="V17:X17"/>
    <mergeCell ref="R7:T7"/>
    <mergeCell ref="Q16:X16"/>
    <mergeCell ref="Q12:X12"/>
    <mergeCell ref="Q15:W15"/>
    <mergeCell ref="Q19:X19"/>
    <mergeCell ref="K18:M18"/>
    <mergeCell ref="Q18:W18"/>
    <mergeCell ref="F18:G18"/>
    <mergeCell ref="F19:H19"/>
    <mergeCell ref="B7:D7"/>
    <mergeCell ref="B5:D5"/>
    <mergeCell ref="C6:I6"/>
    <mergeCell ref="L7:P7"/>
    <mergeCell ref="F16:G16"/>
    <mergeCell ref="B14:E14"/>
    <mergeCell ref="B15:E15"/>
    <mergeCell ref="E5:I5"/>
    <mergeCell ref="N13:P13"/>
    <mergeCell ref="C13:D13"/>
    <mergeCell ref="N16:P16"/>
    <mergeCell ref="F15:K15"/>
    <mergeCell ref="K16:M16"/>
    <mergeCell ref="B16:E16"/>
    <mergeCell ref="N15:P15"/>
    <mergeCell ref="R33:W33"/>
    <mergeCell ref="AK2:AN2"/>
    <mergeCell ref="V14:X14"/>
    <mergeCell ref="U7:X7"/>
    <mergeCell ref="D9:X9"/>
    <mergeCell ref="F14:M14"/>
    <mergeCell ref="F7:I7"/>
    <mergeCell ref="F13:J13"/>
    <mergeCell ref="K13:L13"/>
    <mergeCell ref="D10:X10"/>
    <mergeCell ref="R14:T14"/>
    <mergeCell ref="L5:P5"/>
    <mergeCell ref="L6:P6"/>
    <mergeCell ref="N14:P14"/>
    <mergeCell ref="AG2:AJ2"/>
    <mergeCell ref="R17:T17"/>
    <mergeCell ref="Q32:X32"/>
    <mergeCell ref="B22:E22"/>
    <mergeCell ref="B23:E23"/>
    <mergeCell ref="B21:E21"/>
    <mergeCell ref="B26:E26"/>
    <mergeCell ref="B24:E24"/>
    <mergeCell ref="G29:W29"/>
    <mergeCell ref="G28:W28"/>
    <mergeCell ref="M21:O21"/>
    <mergeCell ref="J22:L22"/>
    <mergeCell ref="M22:O22"/>
    <mergeCell ref="B32:H32"/>
    <mergeCell ref="I32:P32"/>
    <mergeCell ref="B25:E25"/>
    <mergeCell ref="J21:L21"/>
    <mergeCell ref="G30:W30"/>
    <mergeCell ref="B20:E20"/>
    <mergeCell ref="G31:W31"/>
    <mergeCell ref="E33:G33"/>
    <mergeCell ref="I17:M17"/>
    <mergeCell ref="N19:P19"/>
    <mergeCell ref="B18:E18"/>
    <mergeCell ref="B19:E19"/>
    <mergeCell ref="N18:P18"/>
    <mergeCell ref="I19:M19"/>
    <mergeCell ref="G27:W27"/>
    <mergeCell ref="J33:O33"/>
    <mergeCell ref="B33:D33"/>
    <mergeCell ref="B17:E17"/>
    <mergeCell ref="F17:H17"/>
    <mergeCell ref="N17:P17"/>
    <mergeCell ref="F20:H20"/>
  </mergeCells>
  <dataValidations count="8">
    <dataValidation type="list" allowBlank="1" showInputMessage="1" showErrorMessage="1" sqref="M13">
      <formula1>$AA$1:$AA$51</formula1>
    </dataValidation>
    <dataValidation type="list" allowBlank="1" showInputMessage="1" showErrorMessage="1" sqref="Z2">
      <formula1>$Z$3:$Z$4</formula1>
    </dataValidation>
    <dataValidation type="list" allowBlank="1" showInputMessage="1" showErrorMessage="1" sqref="I20:I21 M20:M21 Q20:Q21 U20:U21">
      <formula1>$Z$9:$Z$10</formula1>
    </dataValidation>
    <dataValidation type="list" allowBlank="1" showInputMessage="1" showErrorMessage="1" sqref="L38">
      <formula1>$Z$6:$Z$7</formula1>
    </dataValidation>
    <dataValidation type="list" allowBlank="1" showInputMessage="1" showErrorMessage="1" sqref="F13:J13">
      <formula1>$Z$14:$Z$24</formula1>
    </dataValidation>
    <dataValidation type="list" allowBlank="1" showInputMessage="1" showErrorMessage="1" sqref="Q15 I19 I17 Q18">
      <formula1>$Z$45:$Z$48</formula1>
    </dataValidation>
    <dataValidation type="list" allowBlank="1" showInputMessage="1" showErrorMessage="1" sqref="F26">
      <formula1>$Z$69:$Z$72</formula1>
    </dataValidation>
    <dataValidation type="list" allowBlank="1" showInputMessage="1" showErrorMessage="1" sqref="Q22">
      <formula1>$Z$74:$Z$81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I2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J5" sqref="J5"/>
    </sheetView>
  </sheetViews>
  <sheetFormatPr defaultColWidth="9.140625" defaultRowHeight="15" x14ac:dyDescent="0.25"/>
  <cols>
    <col min="1" max="5" width="10.7109375" style="179" customWidth="1"/>
    <col min="6" max="6" width="13.5703125" style="179" bestFit="1" customWidth="1"/>
    <col min="7" max="7" width="10.5703125" style="179" bestFit="1" customWidth="1"/>
    <col min="8" max="8" width="22.140625" style="179" bestFit="1" customWidth="1"/>
    <col min="9" max="16384" width="9.140625" style="6"/>
  </cols>
  <sheetData>
    <row r="1" spans="1:14" ht="15.75" thickBot="1" x14ac:dyDescent="0.3">
      <c r="A1" s="166" t="s">
        <v>76</v>
      </c>
      <c r="B1" s="167" t="s">
        <v>77</v>
      </c>
      <c r="C1" s="167" t="s">
        <v>78</v>
      </c>
      <c r="D1" s="167" t="s">
        <v>79</v>
      </c>
      <c r="E1" s="167" t="s">
        <v>80</v>
      </c>
      <c r="F1" s="167" t="s">
        <v>81</v>
      </c>
      <c r="G1" s="167" t="s">
        <v>82</v>
      </c>
      <c r="H1" s="168" t="s">
        <v>97</v>
      </c>
    </row>
    <row r="2" spans="1:14" x14ac:dyDescent="0.25">
      <c r="A2" s="169" t="s">
        <v>98</v>
      </c>
      <c r="B2" s="170">
        <f>'Adviesaanvraag - Demande d''avis'!AE3</f>
        <v>0</v>
      </c>
      <c r="C2" s="170">
        <f>'Adviesaanvraag - Demande d''avis'!AF3</f>
        <v>0</v>
      </c>
      <c r="D2" s="171">
        <f>'Adviesaanvraag - Demande d''avis'!AJ3</f>
        <v>0</v>
      </c>
      <c r="E2" s="171">
        <f>'Adviesaanvraag - Demande d''avis'!AN3</f>
        <v>0</v>
      </c>
      <c r="F2" s="171">
        <f>'Adviesaanvraag - Demande d''avis'!AO3</f>
        <v>0</v>
      </c>
      <c r="G2" s="171">
        <f>'Adviesaanvraag - Demande d''avis'!AP3</f>
        <v>0</v>
      </c>
      <c r="H2" s="172">
        <f>'Adviesaanvraag - Demande d''avis'!AQ3</f>
        <v>0</v>
      </c>
      <c r="J2" s="202" t="s">
        <v>149</v>
      </c>
      <c r="K2" s="203"/>
      <c r="L2" s="203"/>
      <c r="M2" s="203"/>
      <c r="N2" s="204"/>
    </row>
    <row r="3" spans="1:14" x14ac:dyDescent="0.25">
      <c r="A3" s="169" t="s">
        <v>99</v>
      </c>
      <c r="B3" s="173">
        <f>'Adviesaanvraag - Demande d''avis'!AE4</f>
        <v>0</v>
      </c>
      <c r="C3" s="173">
        <f>'Adviesaanvraag - Demande d''avis'!AF4</f>
        <v>0</v>
      </c>
      <c r="D3" s="174">
        <f>'Adviesaanvraag - Demande d''avis'!AJ4</f>
        <v>0</v>
      </c>
      <c r="E3" s="174">
        <f>'Adviesaanvraag - Demande d''avis'!AN4</f>
        <v>0</v>
      </c>
      <c r="F3" s="174">
        <f>'Adviesaanvraag - Demande d''avis'!AO4</f>
        <v>0</v>
      </c>
      <c r="G3" s="171">
        <f>'Adviesaanvraag - Demande d''avis'!AP4</f>
        <v>0</v>
      </c>
      <c r="H3" s="175">
        <f>G3+('Adviesaanvraag - Demande d''avis'!$F$24/2)</f>
        <v>0</v>
      </c>
      <c r="J3" s="205" t="s">
        <v>150</v>
      </c>
      <c r="K3" s="206"/>
      <c r="L3" s="206"/>
      <c r="M3" s="206"/>
      <c r="N3" s="207"/>
    </row>
    <row r="4" spans="1:14" x14ac:dyDescent="0.25">
      <c r="A4" s="169" t="s">
        <v>100</v>
      </c>
      <c r="B4" s="173">
        <f>'Adviesaanvraag - Demande d''avis'!AE5</f>
        <v>0</v>
      </c>
      <c r="C4" s="173">
        <f>'Adviesaanvraag - Demande d''avis'!AF5</f>
        <v>0</v>
      </c>
      <c r="D4" s="174">
        <f>'Adviesaanvraag - Demande d''avis'!AJ5</f>
        <v>0</v>
      </c>
      <c r="E4" s="174">
        <f>'Adviesaanvraag - Demande d''avis'!AN5</f>
        <v>0</v>
      </c>
      <c r="F4" s="174">
        <f>'Adviesaanvraag - Demande d''avis'!AO5</f>
        <v>0</v>
      </c>
      <c r="G4" s="171">
        <f>'Adviesaanvraag - Demande d''avis'!AP5</f>
        <v>0</v>
      </c>
      <c r="H4" s="175">
        <f>G4+('Adviesaanvraag - Demande d''avis'!$F$24/2)</f>
        <v>0</v>
      </c>
    </row>
    <row r="5" spans="1:14" x14ac:dyDescent="0.25">
      <c r="A5" s="169" t="s">
        <v>101</v>
      </c>
      <c r="B5" s="173">
        <f>'Adviesaanvraag - Demande d''avis'!AE6</f>
        <v>0</v>
      </c>
      <c r="C5" s="173">
        <f>'Adviesaanvraag - Demande d''avis'!AF6</f>
        <v>0</v>
      </c>
      <c r="D5" s="174">
        <f>'Adviesaanvraag - Demande d''avis'!AJ6</f>
        <v>0</v>
      </c>
      <c r="E5" s="174">
        <f>'Adviesaanvraag - Demande d''avis'!AN6</f>
        <v>0</v>
      </c>
      <c r="F5" s="174">
        <f>'Adviesaanvraag - Demande d''avis'!AO6</f>
        <v>0</v>
      </c>
      <c r="G5" s="171">
        <f>'Adviesaanvraag - Demande d''avis'!AP6</f>
        <v>0</v>
      </c>
      <c r="H5" s="175">
        <f>G5+('Adviesaanvraag - Demande d''avis'!$F$24/2)</f>
        <v>0</v>
      </c>
    </row>
    <row r="6" spans="1:14" x14ac:dyDescent="0.25">
      <c r="A6" s="169" t="s">
        <v>102</v>
      </c>
      <c r="B6" s="173">
        <f>'Adviesaanvraag - Demande d''avis'!AE7</f>
        <v>0</v>
      </c>
      <c r="C6" s="173">
        <f>'Adviesaanvraag - Demande d''avis'!AF7</f>
        <v>0</v>
      </c>
      <c r="D6" s="174">
        <f>'Adviesaanvraag - Demande d''avis'!AJ7</f>
        <v>0</v>
      </c>
      <c r="E6" s="174">
        <f>'Adviesaanvraag - Demande d''avis'!AN7</f>
        <v>0</v>
      </c>
      <c r="F6" s="174">
        <f>'Adviesaanvraag - Demande d''avis'!AO7</f>
        <v>0</v>
      </c>
      <c r="G6" s="171">
        <f>'Adviesaanvraag - Demande d''avis'!AP7</f>
        <v>0</v>
      </c>
      <c r="H6" s="175">
        <f>G6+('Adviesaanvraag - Demande d''avis'!$F$24/2)</f>
        <v>0</v>
      </c>
    </row>
    <row r="7" spans="1:14" x14ac:dyDescent="0.25">
      <c r="A7" s="169" t="s">
        <v>103</v>
      </c>
      <c r="B7" s="173">
        <f>'Adviesaanvraag - Demande d''avis'!AE8</f>
        <v>0</v>
      </c>
      <c r="C7" s="173">
        <f>'Adviesaanvraag - Demande d''avis'!AF8</f>
        <v>0</v>
      </c>
      <c r="D7" s="174">
        <f>'Adviesaanvraag - Demande d''avis'!AJ8</f>
        <v>0</v>
      </c>
      <c r="E7" s="174">
        <f>'Adviesaanvraag - Demande d''avis'!AN8</f>
        <v>0</v>
      </c>
      <c r="F7" s="174">
        <f>'Adviesaanvraag - Demande d''avis'!AO8</f>
        <v>0</v>
      </c>
      <c r="G7" s="171">
        <f>'Adviesaanvraag - Demande d''avis'!AP8</f>
        <v>0</v>
      </c>
      <c r="H7" s="175">
        <f>G7+('Adviesaanvraag - Demande d''avis'!$F$24/2)</f>
        <v>0</v>
      </c>
    </row>
    <row r="8" spans="1:14" x14ac:dyDescent="0.25">
      <c r="A8" s="169" t="s">
        <v>104</v>
      </c>
      <c r="B8" s="173">
        <f>'Adviesaanvraag - Demande d''avis'!AE9</f>
        <v>0</v>
      </c>
      <c r="C8" s="173">
        <f>'Adviesaanvraag - Demande d''avis'!AF9</f>
        <v>0</v>
      </c>
      <c r="D8" s="174">
        <f>'Adviesaanvraag - Demande d''avis'!AJ9</f>
        <v>0</v>
      </c>
      <c r="E8" s="174">
        <f>'Adviesaanvraag - Demande d''avis'!AN9</f>
        <v>0</v>
      </c>
      <c r="F8" s="174">
        <f>'Adviesaanvraag - Demande d''avis'!AO9</f>
        <v>0</v>
      </c>
      <c r="G8" s="171">
        <f>'Adviesaanvraag - Demande d''avis'!AP9</f>
        <v>0</v>
      </c>
      <c r="H8" s="175">
        <f>G8+('Adviesaanvraag - Demande d''avis'!$F$24/2)</f>
        <v>0</v>
      </c>
    </row>
    <row r="9" spans="1:14" x14ac:dyDescent="0.25">
      <c r="A9" s="169" t="s">
        <v>105</v>
      </c>
      <c r="B9" s="173">
        <f>'Adviesaanvraag - Demande d''avis'!AE10</f>
        <v>0</v>
      </c>
      <c r="C9" s="173">
        <f>'Adviesaanvraag - Demande d''avis'!AF10</f>
        <v>0</v>
      </c>
      <c r="D9" s="174">
        <f>'Adviesaanvraag - Demande d''avis'!AJ10</f>
        <v>0</v>
      </c>
      <c r="E9" s="174">
        <f>'Adviesaanvraag - Demande d''avis'!AN10</f>
        <v>0</v>
      </c>
      <c r="F9" s="174">
        <f>'Adviesaanvraag - Demande d''avis'!AO10</f>
        <v>0</v>
      </c>
      <c r="G9" s="171">
        <f>'Adviesaanvraag - Demande d''avis'!AP10</f>
        <v>0</v>
      </c>
      <c r="H9" s="175">
        <f>G9+('Adviesaanvraag - Demande d''avis'!$F$24/2)</f>
        <v>0</v>
      </c>
    </row>
    <row r="10" spans="1:14" x14ac:dyDescent="0.25">
      <c r="A10" s="169" t="s">
        <v>106</v>
      </c>
      <c r="B10" s="173">
        <f>'Adviesaanvraag - Demande d''avis'!AE11</f>
        <v>0</v>
      </c>
      <c r="C10" s="173">
        <f>'Adviesaanvraag - Demande d''avis'!AF11</f>
        <v>0</v>
      </c>
      <c r="D10" s="174">
        <f>'Adviesaanvraag - Demande d''avis'!AJ11</f>
        <v>0</v>
      </c>
      <c r="E10" s="174">
        <f>'Adviesaanvraag - Demande d''avis'!AN11</f>
        <v>0</v>
      </c>
      <c r="F10" s="174">
        <f>'Adviesaanvraag - Demande d''avis'!AO11</f>
        <v>0</v>
      </c>
      <c r="G10" s="171">
        <f>'Adviesaanvraag - Demande d''avis'!AP11</f>
        <v>0</v>
      </c>
      <c r="H10" s="175">
        <f>G10+('Adviesaanvraag - Demande d''avis'!$F$24/2)</f>
        <v>0</v>
      </c>
    </row>
    <row r="11" spans="1:14" x14ac:dyDescent="0.25">
      <c r="A11" s="169" t="s">
        <v>107</v>
      </c>
      <c r="B11" s="173">
        <f>'Adviesaanvraag - Demande d''avis'!AE12</f>
        <v>0</v>
      </c>
      <c r="C11" s="173">
        <f>'Adviesaanvraag - Demande d''avis'!AF12</f>
        <v>0</v>
      </c>
      <c r="D11" s="174">
        <f>'Adviesaanvraag - Demande d''avis'!AJ12</f>
        <v>0</v>
      </c>
      <c r="E11" s="174">
        <f>'Adviesaanvraag - Demande d''avis'!AN12</f>
        <v>0</v>
      </c>
      <c r="F11" s="174">
        <f>'Adviesaanvraag - Demande d''avis'!AO12</f>
        <v>0</v>
      </c>
      <c r="G11" s="171">
        <f>'Adviesaanvraag - Demande d''avis'!AP12</f>
        <v>0</v>
      </c>
      <c r="H11" s="175">
        <f>G11+('Adviesaanvraag - Demande d''avis'!$F$24/2)</f>
        <v>0</v>
      </c>
    </row>
    <row r="12" spans="1:14" x14ac:dyDescent="0.25">
      <c r="A12" s="169" t="s">
        <v>108</v>
      </c>
      <c r="B12" s="173">
        <f>'Adviesaanvraag - Demande d''avis'!AE13</f>
        <v>0</v>
      </c>
      <c r="C12" s="173">
        <f>'Adviesaanvraag - Demande d''avis'!AF13</f>
        <v>0</v>
      </c>
      <c r="D12" s="174">
        <f>'Adviesaanvraag - Demande d''avis'!AJ13</f>
        <v>0</v>
      </c>
      <c r="E12" s="174">
        <f>'Adviesaanvraag - Demande d''avis'!AN13</f>
        <v>0</v>
      </c>
      <c r="F12" s="174">
        <f>'Adviesaanvraag - Demande d''avis'!AO13</f>
        <v>0</v>
      </c>
      <c r="G12" s="171">
        <f>'Adviesaanvraag - Demande d''avis'!AP13</f>
        <v>0</v>
      </c>
      <c r="H12" s="175">
        <f>G12+('Adviesaanvraag - Demande d''avis'!$F$24/2)</f>
        <v>0</v>
      </c>
    </row>
    <row r="13" spans="1:14" x14ac:dyDescent="0.25">
      <c r="A13" s="169" t="s">
        <v>109</v>
      </c>
      <c r="B13" s="173">
        <f>'Adviesaanvraag - Demande d''avis'!AE14</f>
        <v>0</v>
      </c>
      <c r="C13" s="173">
        <f>'Adviesaanvraag - Demande d''avis'!AF14</f>
        <v>0</v>
      </c>
      <c r="D13" s="174">
        <f>'Adviesaanvraag - Demande d''avis'!AJ14</f>
        <v>0</v>
      </c>
      <c r="E13" s="174">
        <f>'Adviesaanvraag - Demande d''avis'!AN14</f>
        <v>0</v>
      </c>
      <c r="F13" s="174">
        <f>'Adviesaanvraag - Demande d''avis'!AO14</f>
        <v>0</v>
      </c>
      <c r="G13" s="171">
        <f>'Adviesaanvraag - Demande d''avis'!AP14</f>
        <v>0</v>
      </c>
      <c r="H13" s="175">
        <f>G13+('Adviesaanvraag - Demande d''avis'!$F$24/2)</f>
        <v>0</v>
      </c>
    </row>
    <row r="14" spans="1:14" x14ac:dyDescent="0.25">
      <c r="A14" s="169" t="s">
        <v>110</v>
      </c>
      <c r="B14" s="173">
        <f>'Adviesaanvraag - Demande d''avis'!AE15</f>
        <v>0</v>
      </c>
      <c r="C14" s="173">
        <f>'Adviesaanvraag - Demande d''avis'!AF15</f>
        <v>0</v>
      </c>
      <c r="D14" s="174">
        <f>'Adviesaanvraag - Demande d''avis'!AJ15</f>
        <v>0</v>
      </c>
      <c r="E14" s="174">
        <f>'Adviesaanvraag - Demande d''avis'!AN15</f>
        <v>0</v>
      </c>
      <c r="F14" s="174">
        <f>'Adviesaanvraag - Demande d''avis'!AO15</f>
        <v>0</v>
      </c>
      <c r="G14" s="171">
        <f>'Adviesaanvraag - Demande d''avis'!AP15</f>
        <v>0</v>
      </c>
      <c r="H14" s="175">
        <f>G14+('Adviesaanvraag - Demande d''avis'!$F$24/2)</f>
        <v>0</v>
      </c>
    </row>
    <row r="15" spans="1:14" x14ac:dyDescent="0.25">
      <c r="A15" s="169" t="s">
        <v>111</v>
      </c>
      <c r="B15" s="173">
        <f>'Adviesaanvraag - Demande d''avis'!AE16</f>
        <v>0</v>
      </c>
      <c r="C15" s="173">
        <f>'Adviesaanvraag - Demande d''avis'!AF16</f>
        <v>0</v>
      </c>
      <c r="D15" s="174">
        <f>'Adviesaanvraag - Demande d''avis'!AJ16</f>
        <v>0</v>
      </c>
      <c r="E15" s="174">
        <f>'Adviesaanvraag - Demande d''avis'!AN16</f>
        <v>0</v>
      </c>
      <c r="F15" s="174">
        <f>'Adviesaanvraag - Demande d''avis'!AO16</f>
        <v>0</v>
      </c>
      <c r="G15" s="171">
        <f>'Adviesaanvraag - Demande d''avis'!AP16</f>
        <v>0</v>
      </c>
      <c r="H15" s="175">
        <f>G15+('Adviesaanvraag - Demande d''avis'!$F$24/2)</f>
        <v>0</v>
      </c>
    </row>
    <row r="16" spans="1:14" x14ac:dyDescent="0.25">
      <c r="A16" s="169" t="s">
        <v>112</v>
      </c>
      <c r="B16" s="173">
        <f>'Adviesaanvraag - Demande d''avis'!AE17</f>
        <v>0</v>
      </c>
      <c r="C16" s="173">
        <f>'Adviesaanvraag - Demande d''avis'!AF17</f>
        <v>0</v>
      </c>
      <c r="D16" s="174">
        <f>'Adviesaanvraag - Demande d''avis'!AJ17</f>
        <v>0</v>
      </c>
      <c r="E16" s="174">
        <f>'Adviesaanvraag - Demande d''avis'!AN17</f>
        <v>0</v>
      </c>
      <c r="F16" s="174">
        <f>'Adviesaanvraag - Demande d''avis'!AO17</f>
        <v>0</v>
      </c>
      <c r="G16" s="171">
        <f>'Adviesaanvraag - Demande d''avis'!AP17</f>
        <v>0</v>
      </c>
      <c r="H16" s="175">
        <f>G16+('Adviesaanvraag - Demande d''avis'!$F$24/2)</f>
        <v>0</v>
      </c>
    </row>
    <row r="17" spans="1:8" x14ac:dyDescent="0.25">
      <c r="A17" s="169" t="s">
        <v>113</v>
      </c>
      <c r="B17" s="173">
        <f>'Adviesaanvraag - Demande d''avis'!AE18</f>
        <v>0</v>
      </c>
      <c r="C17" s="173">
        <f>'Adviesaanvraag - Demande d''avis'!AF18</f>
        <v>0</v>
      </c>
      <c r="D17" s="174">
        <f>'Adviesaanvraag - Demande d''avis'!AJ18</f>
        <v>0</v>
      </c>
      <c r="E17" s="174">
        <f>'Adviesaanvraag - Demande d''avis'!AN18</f>
        <v>0</v>
      </c>
      <c r="F17" s="174">
        <f>'Adviesaanvraag - Demande d''avis'!AO18</f>
        <v>0</v>
      </c>
      <c r="G17" s="171">
        <f>'Adviesaanvraag - Demande d''avis'!AP18</f>
        <v>0</v>
      </c>
      <c r="H17" s="175">
        <f>G17+('Adviesaanvraag - Demande d''avis'!$F$24/2)</f>
        <v>0</v>
      </c>
    </row>
    <row r="18" spans="1:8" x14ac:dyDescent="0.25">
      <c r="A18" s="169" t="s">
        <v>114</v>
      </c>
      <c r="B18" s="173">
        <f>'Adviesaanvraag - Demande d''avis'!AE19</f>
        <v>0</v>
      </c>
      <c r="C18" s="173">
        <f>'Adviesaanvraag - Demande d''avis'!AF19</f>
        <v>0</v>
      </c>
      <c r="D18" s="174">
        <f>'Adviesaanvraag - Demande d''avis'!AJ19</f>
        <v>0</v>
      </c>
      <c r="E18" s="174">
        <f>'Adviesaanvraag - Demande d''avis'!AN19</f>
        <v>0</v>
      </c>
      <c r="F18" s="174">
        <f>'Adviesaanvraag - Demande d''avis'!AO19</f>
        <v>0</v>
      </c>
      <c r="G18" s="171">
        <f>'Adviesaanvraag - Demande d''avis'!AP19</f>
        <v>0</v>
      </c>
      <c r="H18" s="175">
        <f>G18+('Adviesaanvraag - Demande d''avis'!$F$24/2)</f>
        <v>0</v>
      </c>
    </row>
    <row r="19" spans="1:8" x14ac:dyDescent="0.25">
      <c r="A19" s="169" t="s">
        <v>115</v>
      </c>
      <c r="B19" s="173">
        <f>'Adviesaanvraag - Demande d''avis'!AE20</f>
        <v>0</v>
      </c>
      <c r="C19" s="173">
        <f>'Adviesaanvraag - Demande d''avis'!AF20</f>
        <v>0</v>
      </c>
      <c r="D19" s="174">
        <f>'Adviesaanvraag - Demande d''avis'!AJ20</f>
        <v>0</v>
      </c>
      <c r="E19" s="174">
        <f>'Adviesaanvraag - Demande d''avis'!AN20</f>
        <v>0</v>
      </c>
      <c r="F19" s="174">
        <f>'Adviesaanvraag - Demande d''avis'!AO20</f>
        <v>0</v>
      </c>
      <c r="G19" s="171">
        <f>'Adviesaanvraag - Demande d''avis'!AP20</f>
        <v>0</v>
      </c>
      <c r="H19" s="175">
        <f>G19+('Adviesaanvraag - Demande d''avis'!$F$24/2)</f>
        <v>0</v>
      </c>
    </row>
    <row r="20" spans="1:8" x14ac:dyDescent="0.25">
      <c r="A20" s="169" t="s">
        <v>116</v>
      </c>
      <c r="B20" s="173">
        <f>'Adviesaanvraag - Demande d''avis'!AE21</f>
        <v>0</v>
      </c>
      <c r="C20" s="173">
        <f>'Adviesaanvraag - Demande d''avis'!AF21</f>
        <v>0</v>
      </c>
      <c r="D20" s="174">
        <f>'Adviesaanvraag - Demande d''avis'!AJ21</f>
        <v>0</v>
      </c>
      <c r="E20" s="174">
        <f>'Adviesaanvraag - Demande d''avis'!AN21</f>
        <v>0</v>
      </c>
      <c r="F20" s="174">
        <f>'Adviesaanvraag - Demande d''avis'!AO21</f>
        <v>0</v>
      </c>
      <c r="G20" s="171">
        <f>'Adviesaanvraag - Demande d''avis'!AP21</f>
        <v>0</v>
      </c>
      <c r="H20" s="175">
        <f>G20+('Adviesaanvraag - Demande d''avis'!$F$24/2)</f>
        <v>0</v>
      </c>
    </row>
    <row r="21" spans="1:8" x14ac:dyDescent="0.25">
      <c r="A21" s="169" t="s">
        <v>117</v>
      </c>
      <c r="B21" s="173">
        <f>'Adviesaanvraag - Demande d''avis'!AE22</f>
        <v>0</v>
      </c>
      <c r="C21" s="173">
        <f>'Adviesaanvraag - Demande d''avis'!AF22</f>
        <v>0</v>
      </c>
      <c r="D21" s="174">
        <f>'Adviesaanvraag - Demande d''avis'!AJ22</f>
        <v>0</v>
      </c>
      <c r="E21" s="174">
        <f>'Adviesaanvraag - Demande d''avis'!AN22</f>
        <v>0</v>
      </c>
      <c r="F21" s="174">
        <f>'Adviesaanvraag - Demande d''avis'!AO22</f>
        <v>0</v>
      </c>
      <c r="G21" s="171">
        <f>'Adviesaanvraag - Demande d''avis'!AP22</f>
        <v>0</v>
      </c>
      <c r="H21" s="175">
        <f>G21+('Adviesaanvraag - Demande d''avis'!$F$24/2)</f>
        <v>0</v>
      </c>
    </row>
    <row r="22" spans="1:8" x14ac:dyDescent="0.25">
      <c r="A22" s="169" t="s">
        <v>118</v>
      </c>
      <c r="B22" s="173">
        <f>'Adviesaanvraag - Demande d''avis'!AE23</f>
        <v>0</v>
      </c>
      <c r="C22" s="173">
        <f>'Adviesaanvraag - Demande d''avis'!AF23</f>
        <v>0</v>
      </c>
      <c r="D22" s="174">
        <f>'Adviesaanvraag - Demande d''avis'!AJ23</f>
        <v>0</v>
      </c>
      <c r="E22" s="174">
        <f>'Adviesaanvraag - Demande d''avis'!AN23</f>
        <v>0</v>
      </c>
      <c r="F22" s="174">
        <f>'Adviesaanvraag - Demande d''avis'!AO23</f>
        <v>0</v>
      </c>
      <c r="G22" s="171">
        <f>'Adviesaanvraag - Demande d''avis'!AP23</f>
        <v>0</v>
      </c>
      <c r="H22" s="175">
        <f>G22+('Adviesaanvraag - Demande d''avis'!$F$24/2)</f>
        <v>0</v>
      </c>
    </row>
    <row r="23" spans="1:8" x14ac:dyDescent="0.25">
      <c r="A23" s="169" t="s">
        <v>119</v>
      </c>
      <c r="B23" s="173">
        <f>'Adviesaanvraag - Demande d''avis'!AE24</f>
        <v>0</v>
      </c>
      <c r="C23" s="173">
        <f>'Adviesaanvraag - Demande d''avis'!AF24</f>
        <v>0</v>
      </c>
      <c r="D23" s="174">
        <f>'Adviesaanvraag - Demande d''avis'!AJ24</f>
        <v>0</v>
      </c>
      <c r="E23" s="174">
        <f>'Adviesaanvraag - Demande d''avis'!AN24</f>
        <v>0</v>
      </c>
      <c r="F23" s="174">
        <f>'Adviesaanvraag - Demande d''avis'!AO24</f>
        <v>0</v>
      </c>
      <c r="G23" s="171">
        <f>'Adviesaanvraag - Demande d''avis'!AP24</f>
        <v>0</v>
      </c>
      <c r="H23" s="175">
        <f>G23+('Adviesaanvraag - Demande d''avis'!$F$24/2)</f>
        <v>0</v>
      </c>
    </row>
    <row r="24" spans="1:8" x14ac:dyDescent="0.25">
      <c r="A24" s="169" t="s">
        <v>120</v>
      </c>
      <c r="B24" s="173">
        <f>'Adviesaanvraag - Demande d''avis'!AE25</f>
        <v>0</v>
      </c>
      <c r="C24" s="173">
        <f>'Adviesaanvraag - Demande d''avis'!AF25</f>
        <v>0</v>
      </c>
      <c r="D24" s="174">
        <f>'Adviesaanvraag - Demande d''avis'!AJ25</f>
        <v>0</v>
      </c>
      <c r="E24" s="174">
        <f>'Adviesaanvraag - Demande d''avis'!AN25</f>
        <v>0</v>
      </c>
      <c r="F24" s="174">
        <f>'Adviesaanvraag - Demande d''avis'!AO25</f>
        <v>0</v>
      </c>
      <c r="G24" s="171">
        <f>'Adviesaanvraag - Demande d''avis'!AP25</f>
        <v>0</v>
      </c>
      <c r="H24" s="175">
        <f>G24+('Adviesaanvraag - Demande d''avis'!$F$24/2)</f>
        <v>0</v>
      </c>
    </row>
    <row r="25" spans="1:8" x14ac:dyDescent="0.25">
      <c r="A25" s="169" t="s">
        <v>121</v>
      </c>
      <c r="B25" s="173">
        <f>'Adviesaanvraag - Demande d''avis'!AE26</f>
        <v>0</v>
      </c>
      <c r="C25" s="173">
        <f>'Adviesaanvraag - Demande d''avis'!AF26</f>
        <v>0</v>
      </c>
      <c r="D25" s="174">
        <f>'Adviesaanvraag - Demande d''avis'!AJ26</f>
        <v>0</v>
      </c>
      <c r="E25" s="174">
        <f>'Adviesaanvraag - Demande d''avis'!AN26</f>
        <v>0</v>
      </c>
      <c r="F25" s="174">
        <f>'Adviesaanvraag - Demande d''avis'!AO26</f>
        <v>0</v>
      </c>
      <c r="G25" s="171">
        <f>'Adviesaanvraag - Demande d''avis'!AP26</f>
        <v>0</v>
      </c>
      <c r="H25" s="175">
        <f>G25+('Adviesaanvraag - Demande d''avis'!$F$24/2)</f>
        <v>0</v>
      </c>
    </row>
    <row r="26" spans="1:8" x14ac:dyDescent="0.25">
      <c r="A26" s="169" t="s">
        <v>122</v>
      </c>
      <c r="B26" s="173">
        <f>'Adviesaanvraag - Demande d''avis'!AE27</f>
        <v>0</v>
      </c>
      <c r="C26" s="173">
        <f>'Adviesaanvraag - Demande d''avis'!AF27</f>
        <v>0</v>
      </c>
      <c r="D26" s="174">
        <f>'Adviesaanvraag - Demande d''avis'!AJ27</f>
        <v>0</v>
      </c>
      <c r="E26" s="174">
        <f>'Adviesaanvraag - Demande d''avis'!AN27</f>
        <v>0</v>
      </c>
      <c r="F26" s="174">
        <f>'Adviesaanvraag - Demande d''avis'!AO27</f>
        <v>0</v>
      </c>
      <c r="G26" s="171">
        <f>'Adviesaanvraag - Demande d''avis'!AP27</f>
        <v>0</v>
      </c>
      <c r="H26" s="175">
        <f>G26+('Adviesaanvraag - Demande d''avis'!$F$24/2)</f>
        <v>0</v>
      </c>
    </row>
    <row r="27" spans="1:8" x14ac:dyDescent="0.25">
      <c r="A27" s="169" t="s">
        <v>123</v>
      </c>
      <c r="B27" s="173">
        <f>'Adviesaanvraag - Demande d''avis'!AE28</f>
        <v>0</v>
      </c>
      <c r="C27" s="173">
        <f>'Adviesaanvraag - Demande d''avis'!AF28</f>
        <v>0</v>
      </c>
      <c r="D27" s="174">
        <f>'Adviesaanvraag - Demande d''avis'!AJ28</f>
        <v>0</v>
      </c>
      <c r="E27" s="174">
        <f>'Adviesaanvraag - Demande d''avis'!AN28</f>
        <v>0</v>
      </c>
      <c r="F27" s="174">
        <f>'Adviesaanvraag - Demande d''avis'!AO28</f>
        <v>0</v>
      </c>
      <c r="G27" s="171">
        <f>'Adviesaanvraag - Demande d''avis'!AP28</f>
        <v>0</v>
      </c>
      <c r="H27" s="175">
        <f>G27+('Adviesaanvraag - Demande d''avis'!$F$24/2)</f>
        <v>0</v>
      </c>
    </row>
    <row r="28" spans="1:8" x14ac:dyDescent="0.25">
      <c r="A28" s="169" t="s">
        <v>124</v>
      </c>
      <c r="B28" s="173">
        <f>'Adviesaanvraag - Demande d''avis'!AE29</f>
        <v>0</v>
      </c>
      <c r="C28" s="173">
        <f>'Adviesaanvraag - Demande d''avis'!AF29</f>
        <v>0</v>
      </c>
      <c r="D28" s="174">
        <f>'Adviesaanvraag - Demande d''avis'!AJ29</f>
        <v>0</v>
      </c>
      <c r="E28" s="174">
        <f>'Adviesaanvraag - Demande d''avis'!AN29</f>
        <v>0</v>
      </c>
      <c r="F28" s="174">
        <f>'Adviesaanvraag - Demande d''avis'!AO29</f>
        <v>0</v>
      </c>
      <c r="G28" s="171">
        <f>'Adviesaanvraag - Demande d''avis'!AP29</f>
        <v>0</v>
      </c>
      <c r="H28" s="175">
        <f>G28+('Adviesaanvraag - Demande d''avis'!$F$24/2)</f>
        <v>0</v>
      </c>
    </row>
    <row r="29" spans="1:8" x14ac:dyDescent="0.25">
      <c r="A29" s="169" t="s">
        <v>125</v>
      </c>
      <c r="B29" s="173">
        <f>'Adviesaanvraag - Demande d''avis'!AE30</f>
        <v>0</v>
      </c>
      <c r="C29" s="173">
        <f>'Adviesaanvraag - Demande d''avis'!AF30</f>
        <v>0</v>
      </c>
      <c r="D29" s="174">
        <f>'Adviesaanvraag - Demande d''avis'!AJ30</f>
        <v>0</v>
      </c>
      <c r="E29" s="174">
        <f>'Adviesaanvraag - Demande d''avis'!AN30</f>
        <v>0</v>
      </c>
      <c r="F29" s="174">
        <f>'Adviesaanvraag - Demande d''avis'!AO30</f>
        <v>0</v>
      </c>
      <c r="G29" s="171">
        <f>'Adviesaanvraag - Demande d''avis'!AP30</f>
        <v>0</v>
      </c>
      <c r="H29" s="175">
        <f>G29+('Adviesaanvraag - Demande d''avis'!$F$24/2)</f>
        <v>0</v>
      </c>
    </row>
    <row r="30" spans="1:8" x14ac:dyDescent="0.25">
      <c r="A30" s="169" t="s">
        <v>126</v>
      </c>
      <c r="B30" s="173">
        <f>'Adviesaanvraag - Demande d''avis'!AE31</f>
        <v>0</v>
      </c>
      <c r="C30" s="173">
        <f>'Adviesaanvraag - Demande d''avis'!AF31</f>
        <v>0</v>
      </c>
      <c r="D30" s="174">
        <f>'Adviesaanvraag - Demande d''avis'!AJ31</f>
        <v>0</v>
      </c>
      <c r="E30" s="174">
        <f>'Adviesaanvraag - Demande d''avis'!AN31</f>
        <v>0</v>
      </c>
      <c r="F30" s="174">
        <f>'Adviesaanvraag - Demande d''avis'!AO31</f>
        <v>0</v>
      </c>
      <c r="G30" s="171">
        <f>'Adviesaanvraag - Demande d''avis'!AP31</f>
        <v>0</v>
      </c>
      <c r="H30" s="175">
        <f>G30+('Adviesaanvraag - Demande d''avis'!$F$24/2)</f>
        <v>0</v>
      </c>
    </row>
    <row r="31" spans="1:8" x14ac:dyDescent="0.25">
      <c r="A31" s="169" t="s">
        <v>127</v>
      </c>
      <c r="B31" s="173">
        <f>'Adviesaanvraag - Demande d''avis'!AE32</f>
        <v>0</v>
      </c>
      <c r="C31" s="173">
        <f>'Adviesaanvraag - Demande d''avis'!AF32</f>
        <v>0</v>
      </c>
      <c r="D31" s="174">
        <f>'Adviesaanvraag - Demande d''avis'!AJ32</f>
        <v>0</v>
      </c>
      <c r="E31" s="174">
        <f>'Adviesaanvraag - Demande d''avis'!AN32</f>
        <v>0</v>
      </c>
      <c r="F31" s="174">
        <f>'Adviesaanvraag - Demande d''avis'!AO32</f>
        <v>0</v>
      </c>
      <c r="G31" s="171">
        <f>'Adviesaanvraag - Demande d''avis'!AP32</f>
        <v>0</v>
      </c>
      <c r="H31" s="175">
        <f>G31+('Adviesaanvraag - Demande d''avis'!$F$24/2)</f>
        <v>0</v>
      </c>
    </row>
    <row r="32" spans="1:8" x14ac:dyDescent="0.25">
      <c r="A32" s="169" t="s">
        <v>128</v>
      </c>
      <c r="B32" s="173">
        <f>'Adviesaanvraag - Demande d''avis'!AE33</f>
        <v>0</v>
      </c>
      <c r="C32" s="173">
        <f>'Adviesaanvraag - Demande d''avis'!AF33</f>
        <v>0</v>
      </c>
      <c r="D32" s="174">
        <f>'Adviesaanvraag - Demande d''avis'!AJ33</f>
        <v>0</v>
      </c>
      <c r="E32" s="174">
        <f>'Adviesaanvraag - Demande d''avis'!AN33</f>
        <v>0</v>
      </c>
      <c r="F32" s="174">
        <f>'Adviesaanvraag - Demande d''avis'!AO33</f>
        <v>0</v>
      </c>
      <c r="G32" s="171">
        <f>'Adviesaanvraag - Demande d''avis'!AP33</f>
        <v>0</v>
      </c>
      <c r="H32" s="175">
        <f>G32+('Adviesaanvraag - Demande d''avis'!$F$24/2)</f>
        <v>0</v>
      </c>
    </row>
    <row r="33" spans="1:8" x14ac:dyDescent="0.25">
      <c r="A33" s="169" t="s">
        <v>129</v>
      </c>
      <c r="B33" s="173">
        <f>'Adviesaanvraag - Demande d''avis'!AE34</f>
        <v>0</v>
      </c>
      <c r="C33" s="173">
        <f>'Adviesaanvraag - Demande d''avis'!AF34</f>
        <v>0</v>
      </c>
      <c r="D33" s="174">
        <f>'Adviesaanvraag - Demande d''avis'!AJ34</f>
        <v>0</v>
      </c>
      <c r="E33" s="174">
        <f>'Adviesaanvraag - Demande d''avis'!AN34</f>
        <v>0</v>
      </c>
      <c r="F33" s="174">
        <f>'Adviesaanvraag - Demande d''avis'!AO34</f>
        <v>0</v>
      </c>
      <c r="G33" s="171">
        <f>'Adviesaanvraag - Demande d''avis'!AP34</f>
        <v>0</v>
      </c>
      <c r="H33" s="175">
        <f>G33+('Adviesaanvraag - Demande d''avis'!$F$24/2)</f>
        <v>0</v>
      </c>
    </row>
    <row r="34" spans="1:8" x14ac:dyDescent="0.25">
      <c r="A34" s="169" t="s">
        <v>130</v>
      </c>
      <c r="B34" s="173">
        <f>'Adviesaanvraag - Demande d''avis'!AE35</f>
        <v>0</v>
      </c>
      <c r="C34" s="173">
        <f>'Adviesaanvraag - Demande d''avis'!AF35</f>
        <v>0</v>
      </c>
      <c r="D34" s="174">
        <f>'Adviesaanvraag - Demande d''avis'!AJ35</f>
        <v>0</v>
      </c>
      <c r="E34" s="174">
        <f>'Adviesaanvraag - Demande d''avis'!AN35</f>
        <v>0</v>
      </c>
      <c r="F34" s="174">
        <f>'Adviesaanvraag - Demande d''avis'!AO35</f>
        <v>0</v>
      </c>
      <c r="G34" s="171">
        <f>'Adviesaanvraag - Demande d''avis'!AP35</f>
        <v>0</v>
      </c>
      <c r="H34" s="175">
        <f>G34+('Adviesaanvraag - Demande d''avis'!$F$24/2)</f>
        <v>0</v>
      </c>
    </row>
    <row r="35" spans="1:8" x14ac:dyDescent="0.25">
      <c r="A35" s="169" t="s">
        <v>131</v>
      </c>
      <c r="B35" s="173">
        <f>'Adviesaanvraag - Demande d''avis'!AE36</f>
        <v>0</v>
      </c>
      <c r="C35" s="173">
        <f>'Adviesaanvraag - Demande d''avis'!AF36</f>
        <v>0</v>
      </c>
      <c r="D35" s="174">
        <f>'Adviesaanvraag - Demande d''avis'!AJ36</f>
        <v>0</v>
      </c>
      <c r="E35" s="174">
        <f>'Adviesaanvraag - Demande d''avis'!AN36</f>
        <v>0</v>
      </c>
      <c r="F35" s="174">
        <f>'Adviesaanvraag - Demande d''avis'!AO36</f>
        <v>0</v>
      </c>
      <c r="G35" s="171">
        <f>'Adviesaanvraag - Demande d''avis'!AP36</f>
        <v>0</v>
      </c>
      <c r="H35" s="175">
        <f>G35+('Adviesaanvraag - Demande d''avis'!$F$24/2)</f>
        <v>0</v>
      </c>
    </row>
    <row r="36" spans="1:8" x14ac:dyDescent="0.25">
      <c r="A36" s="169" t="s">
        <v>132</v>
      </c>
      <c r="B36" s="173">
        <f>'Adviesaanvraag - Demande d''avis'!AE37</f>
        <v>0</v>
      </c>
      <c r="C36" s="173">
        <f>'Adviesaanvraag - Demande d''avis'!AF37</f>
        <v>0</v>
      </c>
      <c r="D36" s="174">
        <f>'Adviesaanvraag - Demande d''avis'!AJ37</f>
        <v>0</v>
      </c>
      <c r="E36" s="174">
        <f>'Adviesaanvraag - Demande d''avis'!AN37</f>
        <v>0</v>
      </c>
      <c r="F36" s="174">
        <f>'Adviesaanvraag - Demande d''avis'!AO37</f>
        <v>0</v>
      </c>
      <c r="G36" s="171">
        <f>'Adviesaanvraag - Demande d''avis'!AP37</f>
        <v>0</v>
      </c>
      <c r="H36" s="175">
        <f>G36+('Adviesaanvraag - Demande d''avis'!$F$24/2)</f>
        <v>0</v>
      </c>
    </row>
    <row r="37" spans="1:8" x14ac:dyDescent="0.25">
      <c r="A37" s="169" t="s">
        <v>133</v>
      </c>
      <c r="B37" s="173">
        <f>'Adviesaanvraag - Demande d''avis'!AE38</f>
        <v>0</v>
      </c>
      <c r="C37" s="173">
        <f>'Adviesaanvraag - Demande d''avis'!AF38</f>
        <v>0</v>
      </c>
      <c r="D37" s="174">
        <f>'Adviesaanvraag - Demande d''avis'!AJ38</f>
        <v>0</v>
      </c>
      <c r="E37" s="174">
        <f>'Adviesaanvraag - Demande d''avis'!AN38</f>
        <v>0</v>
      </c>
      <c r="F37" s="174">
        <f>'Adviesaanvraag - Demande d''avis'!AO38</f>
        <v>0</v>
      </c>
      <c r="G37" s="171">
        <f>'Adviesaanvraag - Demande d''avis'!AP38</f>
        <v>0</v>
      </c>
      <c r="H37" s="175">
        <f>G37+('Adviesaanvraag - Demande d''avis'!$F$24/2)</f>
        <v>0</v>
      </c>
    </row>
    <row r="38" spans="1:8" x14ac:dyDescent="0.25">
      <c r="A38" s="169" t="s">
        <v>134</v>
      </c>
      <c r="B38" s="173">
        <f>'Adviesaanvraag - Demande d''avis'!AE39</f>
        <v>0</v>
      </c>
      <c r="C38" s="173">
        <f>'Adviesaanvraag - Demande d''avis'!AF39</f>
        <v>0</v>
      </c>
      <c r="D38" s="174">
        <f>'Adviesaanvraag - Demande d''avis'!AJ39</f>
        <v>0</v>
      </c>
      <c r="E38" s="174">
        <f>'Adviesaanvraag - Demande d''avis'!AN39</f>
        <v>0</v>
      </c>
      <c r="F38" s="174">
        <f>'Adviesaanvraag - Demande d''avis'!AO39</f>
        <v>0</v>
      </c>
      <c r="G38" s="171">
        <f>'Adviesaanvraag - Demande d''avis'!AP39</f>
        <v>0</v>
      </c>
      <c r="H38" s="175">
        <f>G38+('Adviesaanvraag - Demande d''avis'!$F$24/2)</f>
        <v>0</v>
      </c>
    </row>
    <row r="39" spans="1:8" x14ac:dyDescent="0.25">
      <c r="A39" s="169" t="s">
        <v>135</v>
      </c>
      <c r="B39" s="173">
        <f>'Adviesaanvraag - Demande d''avis'!AE40</f>
        <v>0</v>
      </c>
      <c r="C39" s="173">
        <f>'Adviesaanvraag - Demande d''avis'!AF40</f>
        <v>0</v>
      </c>
      <c r="D39" s="174">
        <f>'Adviesaanvraag - Demande d''avis'!AJ40</f>
        <v>0</v>
      </c>
      <c r="E39" s="174">
        <f>'Adviesaanvraag - Demande d''avis'!AN40</f>
        <v>0</v>
      </c>
      <c r="F39" s="174">
        <f>'Adviesaanvraag - Demande d''avis'!AO40</f>
        <v>0</v>
      </c>
      <c r="G39" s="171">
        <f>'Adviesaanvraag - Demande d''avis'!AP40</f>
        <v>0</v>
      </c>
      <c r="H39" s="175">
        <f>G39+('Adviesaanvraag - Demande d''avis'!$F$24/2)</f>
        <v>0</v>
      </c>
    </row>
    <row r="40" spans="1:8" x14ac:dyDescent="0.25">
      <c r="A40" s="169" t="s">
        <v>136</v>
      </c>
      <c r="B40" s="173">
        <f>'Adviesaanvraag - Demande d''avis'!AE41</f>
        <v>0</v>
      </c>
      <c r="C40" s="173">
        <f>'Adviesaanvraag - Demande d''avis'!AF41</f>
        <v>0</v>
      </c>
      <c r="D40" s="174">
        <f>'Adviesaanvraag - Demande d''avis'!AJ41</f>
        <v>0</v>
      </c>
      <c r="E40" s="174">
        <f>'Adviesaanvraag - Demande d''avis'!AN41</f>
        <v>0</v>
      </c>
      <c r="F40" s="174">
        <f>'Adviesaanvraag - Demande d''avis'!AO41</f>
        <v>0</v>
      </c>
      <c r="G40" s="171">
        <f>'Adviesaanvraag - Demande d''avis'!AP41</f>
        <v>0</v>
      </c>
      <c r="H40" s="175">
        <f>G40+('Adviesaanvraag - Demande d''avis'!$F$24/2)</f>
        <v>0</v>
      </c>
    </row>
    <row r="41" spans="1:8" x14ac:dyDescent="0.25">
      <c r="A41" s="169" t="s">
        <v>137</v>
      </c>
      <c r="B41" s="173">
        <f>'Adviesaanvraag - Demande d''avis'!AE42</f>
        <v>0</v>
      </c>
      <c r="C41" s="173">
        <f>'Adviesaanvraag - Demande d''avis'!AF42</f>
        <v>0</v>
      </c>
      <c r="D41" s="174">
        <f>'Adviesaanvraag - Demande d''avis'!AJ42</f>
        <v>0</v>
      </c>
      <c r="E41" s="174">
        <f>'Adviesaanvraag - Demande d''avis'!AN42</f>
        <v>0</v>
      </c>
      <c r="F41" s="174">
        <f>'Adviesaanvraag - Demande d''avis'!AO42</f>
        <v>0</v>
      </c>
      <c r="G41" s="171">
        <f>'Adviesaanvraag - Demande d''avis'!AP42</f>
        <v>0</v>
      </c>
      <c r="H41" s="175">
        <f>G41+('Adviesaanvraag - Demande d''avis'!$F$24/2)</f>
        <v>0</v>
      </c>
    </row>
    <row r="42" spans="1:8" x14ac:dyDescent="0.25">
      <c r="A42" s="169" t="s">
        <v>138</v>
      </c>
      <c r="B42" s="173">
        <f>'Adviesaanvraag - Demande d''avis'!AE43</f>
        <v>0</v>
      </c>
      <c r="C42" s="173">
        <f>'Adviesaanvraag - Demande d''avis'!AF43</f>
        <v>0</v>
      </c>
      <c r="D42" s="174">
        <f>'Adviesaanvraag - Demande d''avis'!AJ43</f>
        <v>0</v>
      </c>
      <c r="E42" s="174">
        <f>'Adviesaanvraag - Demande d''avis'!AN43</f>
        <v>0</v>
      </c>
      <c r="F42" s="174">
        <f>'Adviesaanvraag - Demande d''avis'!AO43</f>
        <v>0</v>
      </c>
      <c r="G42" s="171">
        <f>'Adviesaanvraag - Demande d''avis'!AP43</f>
        <v>0</v>
      </c>
      <c r="H42" s="175">
        <f>G42+('Adviesaanvraag - Demande d''avis'!$F$24/2)</f>
        <v>0</v>
      </c>
    </row>
    <row r="43" spans="1:8" x14ac:dyDescent="0.25">
      <c r="A43" s="169" t="s">
        <v>139</v>
      </c>
      <c r="B43" s="173">
        <f>'Adviesaanvraag - Demande d''avis'!AE44</f>
        <v>0</v>
      </c>
      <c r="C43" s="173">
        <f>'Adviesaanvraag - Demande d''avis'!AF44</f>
        <v>0</v>
      </c>
      <c r="D43" s="174">
        <f>'Adviesaanvraag - Demande d''avis'!AJ44</f>
        <v>0</v>
      </c>
      <c r="E43" s="174">
        <f>'Adviesaanvraag - Demande d''avis'!AN44</f>
        <v>0</v>
      </c>
      <c r="F43" s="174">
        <f>'Adviesaanvraag - Demande d''avis'!AO44</f>
        <v>0</v>
      </c>
      <c r="G43" s="171">
        <f>'Adviesaanvraag - Demande d''avis'!AP44</f>
        <v>0</v>
      </c>
      <c r="H43" s="175">
        <f>G43+('Adviesaanvraag - Demande d''avis'!$F$24/2)</f>
        <v>0</v>
      </c>
    </row>
    <row r="44" spans="1:8" x14ac:dyDescent="0.25">
      <c r="A44" s="169" t="s">
        <v>140</v>
      </c>
      <c r="B44" s="173">
        <f>'Adviesaanvraag - Demande d''avis'!AE45</f>
        <v>0</v>
      </c>
      <c r="C44" s="173">
        <f>'Adviesaanvraag - Demande d''avis'!AF45</f>
        <v>0</v>
      </c>
      <c r="D44" s="174">
        <f>'Adviesaanvraag - Demande d''avis'!AJ45</f>
        <v>0</v>
      </c>
      <c r="E44" s="174">
        <f>'Adviesaanvraag - Demande d''avis'!AN45</f>
        <v>0</v>
      </c>
      <c r="F44" s="174">
        <f>'Adviesaanvraag - Demande d''avis'!AO45</f>
        <v>0</v>
      </c>
      <c r="G44" s="171">
        <f>'Adviesaanvraag - Demande d''avis'!AP45</f>
        <v>0</v>
      </c>
      <c r="H44" s="175">
        <f>G44+('Adviesaanvraag - Demande d''avis'!$F$24/2)</f>
        <v>0</v>
      </c>
    </row>
    <row r="45" spans="1:8" x14ac:dyDescent="0.25">
      <c r="A45" s="169" t="s">
        <v>141</v>
      </c>
      <c r="B45" s="173">
        <f>'Adviesaanvraag - Demande d''avis'!AE46</f>
        <v>0</v>
      </c>
      <c r="C45" s="173">
        <f>'Adviesaanvraag - Demande d''avis'!AF46</f>
        <v>0</v>
      </c>
      <c r="D45" s="174">
        <f>'Adviesaanvraag - Demande d''avis'!AJ46</f>
        <v>0</v>
      </c>
      <c r="E45" s="174">
        <f>'Adviesaanvraag - Demande d''avis'!AN46</f>
        <v>0</v>
      </c>
      <c r="F45" s="174">
        <f>'Adviesaanvraag - Demande d''avis'!AO46</f>
        <v>0</v>
      </c>
      <c r="G45" s="171">
        <f>'Adviesaanvraag - Demande d''avis'!AP46</f>
        <v>0</v>
      </c>
      <c r="H45" s="175">
        <f>G45+('Adviesaanvraag - Demande d''avis'!$F$24/2)</f>
        <v>0</v>
      </c>
    </row>
    <row r="46" spans="1:8" x14ac:dyDescent="0.25">
      <c r="A46" s="169" t="s">
        <v>142</v>
      </c>
      <c r="B46" s="173">
        <f>'Adviesaanvraag - Demande d''avis'!AE47</f>
        <v>0</v>
      </c>
      <c r="C46" s="173">
        <f>'Adviesaanvraag - Demande d''avis'!AF47</f>
        <v>0</v>
      </c>
      <c r="D46" s="174">
        <f>'Adviesaanvraag - Demande d''avis'!AJ47</f>
        <v>0</v>
      </c>
      <c r="E46" s="174">
        <f>'Adviesaanvraag - Demande d''avis'!AN47</f>
        <v>0</v>
      </c>
      <c r="F46" s="174">
        <f>'Adviesaanvraag - Demande d''avis'!AO47</f>
        <v>0</v>
      </c>
      <c r="G46" s="171">
        <f>'Adviesaanvraag - Demande d''avis'!AP47</f>
        <v>0</v>
      </c>
      <c r="H46" s="175">
        <f>G46+('Adviesaanvraag - Demande d''avis'!$F$24/2)</f>
        <v>0</v>
      </c>
    </row>
    <row r="47" spans="1:8" x14ac:dyDescent="0.25">
      <c r="A47" s="169" t="s">
        <v>143</v>
      </c>
      <c r="B47" s="173">
        <f>'Adviesaanvraag - Demande d''avis'!AE48</f>
        <v>0</v>
      </c>
      <c r="C47" s="173">
        <f>'Adviesaanvraag - Demande d''avis'!AF48</f>
        <v>0</v>
      </c>
      <c r="D47" s="174">
        <f>'Adviesaanvraag - Demande d''avis'!AJ48</f>
        <v>0</v>
      </c>
      <c r="E47" s="174">
        <f>'Adviesaanvraag - Demande d''avis'!AN48</f>
        <v>0</v>
      </c>
      <c r="F47" s="174">
        <f>'Adviesaanvraag - Demande d''avis'!AO48</f>
        <v>0</v>
      </c>
      <c r="G47" s="171">
        <f>'Adviesaanvraag - Demande d''avis'!AP48</f>
        <v>0</v>
      </c>
      <c r="H47" s="175">
        <f>G47+('Adviesaanvraag - Demande d''avis'!$F$24/2)</f>
        <v>0</v>
      </c>
    </row>
    <row r="48" spans="1:8" x14ac:dyDescent="0.25">
      <c r="A48" s="169" t="s">
        <v>144</v>
      </c>
      <c r="B48" s="173">
        <f>'Adviesaanvraag - Demande d''avis'!AE49</f>
        <v>0</v>
      </c>
      <c r="C48" s="173">
        <f>'Adviesaanvraag - Demande d''avis'!AF49</f>
        <v>0</v>
      </c>
      <c r="D48" s="174">
        <f>'Adviesaanvraag - Demande d''avis'!AJ49</f>
        <v>0</v>
      </c>
      <c r="E48" s="174">
        <f>'Adviesaanvraag - Demande d''avis'!AN49</f>
        <v>0</v>
      </c>
      <c r="F48" s="174">
        <f>'Adviesaanvraag - Demande d''avis'!AO49</f>
        <v>0</v>
      </c>
      <c r="G48" s="171">
        <f>'Adviesaanvraag - Demande d''avis'!AP49</f>
        <v>0</v>
      </c>
      <c r="H48" s="175">
        <f>G48+('Adviesaanvraag - Demande d''avis'!$F$24/2)</f>
        <v>0</v>
      </c>
    </row>
    <row r="49" spans="1:8" x14ac:dyDescent="0.25">
      <c r="A49" s="169" t="s">
        <v>145</v>
      </c>
      <c r="B49" s="173">
        <f>'Adviesaanvraag - Demande d''avis'!AE50</f>
        <v>0</v>
      </c>
      <c r="C49" s="173">
        <f>'Adviesaanvraag - Demande d''avis'!AF50</f>
        <v>0</v>
      </c>
      <c r="D49" s="174">
        <f>'Adviesaanvraag - Demande d''avis'!AJ50</f>
        <v>0</v>
      </c>
      <c r="E49" s="174">
        <f>'Adviesaanvraag - Demande d''avis'!AN50</f>
        <v>0</v>
      </c>
      <c r="F49" s="174">
        <f>'Adviesaanvraag - Demande d''avis'!AO50</f>
        <v>0</v>
      </c>
      <c r="G49" s="171">
        <f>'Adviesaanvraag - Demande d''avis'!AP50</f>
        <v>0</v>
      </c>
      <c r="H49" s="175">
        <f>G49+('Adviesaanvraag - Demande d''avis'!$F$24/2)</f>
        <v>0</v>
      </c>
    </row>
    <row r="50" spans="1:8" x14ac:dyDescent="0.25">
      <c r="A50" s="169" t="s">
        <v>146</v>
      </c>
      <c r="B50" s="173">
        <f>'Adviesaanvraag - Demande d''avis'!AE51</f>
        <v>0</v>
      </c>
      <c r="C50" s="173">
        <f>'Adviesaanvraag - Demande d''avis'!AF51</f>
        <v>0</v>
      </c>
      <c r="D50" s="174">
        <f>'Adviesaanvraag - Demande d''avis'!AJ51</f>
        <v>0</v>
      </c>
      <c r="E50" s="174">
        <f>'Adviesaanvraag - Demande d''avis'!AN51</f>
        <v>0</v>
      </c>
      <c r="F50" s="174">
        <f>'Adviesaanvraag - Demande d''avis'!AO51</f>
        <v>0</v>
      </c>
      <c r="G50" s="171">
        <f>'Adviesaanvraag - Demande d''avis'!AP51</f>
        <v>0</v>
      </c>
      <c r="H50" s="175">
        <f>G50+('Adviesaanvraag - Demande d''avis'!$F$24/2)</f>
        <v>0</v>
      </c>
    </row>
    <row r="51" spans="1:8" ht="15.75" thickBot="1" x14ac:dyDescent="0.3">
      <c r="A51" s="180" t="s">
        <v>147</v>
      </c>
      <c r="B51" s="176">
        <f>'Adviesaanvraag - Demande d''avis'!AE52</f>
        <v>0</v>
      </c>
      <c r="C51" s="176">
        <f>'Adviesaanvraag - Demande d''avis'!AF52</f>
        <v>0</v>
      </c>
      <c r="D51" s="177">
        <f>'Adviesaanvraag - Demande d''avis'!AJ52</f>
        <v>0</v>
      </c>
      <c r="E51" s="177">
        <f>'Adviesaanvraag - Demande d''avis'!AN52</f>
        <v>0</v>
      </c>
      <c r="F51" s="177">
        <f>'Adviesaanvraag - Demande d''avis'!AO52</f>
        <v>0</v>
      </c>
      <c r="G51" s="177">
        <f>'Adviesaanvraag - Demande d''avis'!AP52</f>
        <v>0</v>
      </c>
      <c r="H51" s="178">
        <f>G51+('Adviesaanvraag - Demande d''avis'!$F$24/2)</f>
        <v>0</v>
      </c>
    </row>
  </sheetData>
  <sheetProtection password="CDC8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Adviesaanvraag - Demande d'avis</vt:lpstr>
      <vt:lpstr>RAD (skeyes intern)</vt:lpstr>
    </vt:vector>
  </TitlesOfParts>
  <Company>Belgocontrol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Annelies Vanhaelst</dc:creator>
  <cp:lastModifiedBy>Gilles Gallemaers</cp:lastModifiedBy>
  <cp:lastPrinted>2013-11-19T10:29:06Z</cp:lastPrinted>
  <dcterms:created xsi:type="dcterms:W3CDTF">2013-01-23T13:58:26Z</dcterms:created>
  <dcterms:modified xsi:type="dcterms:W3CDTF">2018-11-12T10:40:31Z</dcterms:modified>
</cp:coreProperties>
</file>